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3"/>
  </bookViews>
  <sheets>
    <sheet name="Sintetica (não desonerado)" sheetId="1" state="visible" r:id="rId2"/>
    <sheet name="Analítica (não desonerado)" sheetId="2" state="visible" r:id="rId3"/>
    <sheet name="Cronograma (não desonerado)" sheetId="3" state="visible" r:id="rId4"/>
    <sheet name="BDI (não desonerado)" sheetId="4" state="visible" r:id="rId5"/>
    <sheet name="Sintética (desonerada)" sheetId="5" state="visible" r:id="rId6"/>
    <sheet name="BDI (DESONERADO)" sheetId="6" state="visible" r:id="rId7"/>
    <sheet name="Curva ABC" sheetId="7" state="visible" r:id="rId8"/>
    <sheet name="Pesquisa de mercado" sheetId="8" state="visible" r:id="rId9"/>
  </sheets>
  <definedNames>
    <definedName function="false" hidden="false" localSheetId="2" name="Print_Area" vbProcedure="false">'Cronograma (não desonerado)'!$A$2:$J$54</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<sst xmlns="http://schemas.openxmlformats.org/spreadsheetml/2006/main" count="8784" uniqueCount="1953">
  <si>
    <t xml:space="preserve">OBRA</t>
  </si>
  <si>
    <t xml:space="preserve">BANCO</t>
  </si>
  <si>
    <t xml:space="preserve">BDI</t>
  </si>
  <si>
    <r>
      <rPr>
        <b val="true"/>
        <sz val="13"/>
        <color rgb="FF000000"/>
        <rFont val="Calibri"/>
        <family val="2"/>
        <charset val="1"/>
      </rPr>
      <t xml:space="preserve">UNIVERSIDADE FEDERAL DOS VALES DO JEQUITINHONHA E MUCURI
CAMPUS PRESIDENTE JUSCELINO KUBITSCHEK - DIAMANTINA - MG
REFORMA E AMPLIAÇÃO DO ABRIGO DE RESÍDUOS DE SERVIÇOS DE SAÚDE (RSS)
PLANILHA ORÇAMENTÁRIA SINTÉTICA DE REFERÊNCIA - </t>
    </r>
    <r>
      <rPr>
        <b val="true"/>
        <sz val="13"/>
        <color rgb="FFFF0000"/>
        <rFont val="Calibri"/>
        <family val="2"/>
        <charset val="1"/>
      </rPr>
      <t xml:space="preserve">NÃO DESONERADA</t>
    </r>
  </si>
  <si>
    <t xml:space="preserve">SINAPI - 02/2022 - Minas Gerais                                SETOP - 01/2022 - Minas Gerais</t>
  </si>
  <si>
    <t xml:space="preserve">ITEM</t>
  </si>
  <si>
    <t xml:space="preserve">CÓDIGO</t>
  </si>
  <si>
    <t xml:space="preserve">DESCRIÇÃO</t>
  </si>
  <si>
    <t xml:space="preserve">UN</t>
  </si>
  <si>
    <t xml:space="preserve">QTDE</t>
  </si>
  <si>
    <t xml:space="preserve">P. TOTAL UNITÁRIO</t>
  </si>
  <si>
    <t xml:space="preserve">PREÇO TOTAL</t>
  </si>
  <si>
    <t xml:space="preserve">MOBILIZAÇÃO E DESMOBILIZAÇÃO DE OBRA</t>
  </si>
  <si>
    <t xml:space="preserve">1.1</t>
  </si>
  <si>
    <t xml:space="preserve">MOB-DES-020</t>
  </si>
  <si>
    <t xml:space="preserve">OBRAS COM VALOR ATÉ 1.000.000,00</t>
  </si>
  <si>
    <t xml:space="preserve">%</t>
  </si>
  <si>
    <t xml:space="preserve">CUSTO TOTAL DO ITEM 01</t>
  </si>
  <si>
    <t xml:space="preserve">ADMINISTRAÇÃO LOCAL</t>
  </si>
  <si>
    <t xml:space="preserve">2.1</t>
  </si>
  <si>
    <t xml:space="preserve">ENCARREGADO GERAL DE OBRAS COM ENCARGOS COMPLEMENTARES </t>
  </si>
  <si>
    <t xml:space="preserve">MÊS</t>
  </si>
  <si>
    <t xml:space="preserve">CUSTO TOTAL DO ITEM 02</t>
  </si>
  <si>
    <t xml:space="preserve">CANTEIRO DE OBRAS</t>
  </si>
  <si>
    <t xml:space="preserve">3.1</t>
  </si>
  <si>
    <t xml:space="preserve">ED-16660</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</si>
  <si>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</si>
  <si>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 xml:space="preserve">M2</t>
  </si>
  <si>
    <t xml:space="preserve">3.2</t>
  </si>
  <si>
    <t xml:space="preserve">IIO-TAP-026</t>
  </si>
  <si>
    <t xml:space="preserve">TAPUME COM TELA DE POLIETILENO</t>
  </si>
  <si>
    <t xml:space="preserve">M</t>
  </si>
  <si>
    <t xml:space="preserve">3.3</t>
  </si>
  <si>
    <t xml:space="preserve">LOC-OBR-005</t>
  </si>
  <si>
    <t xml:space="preserve">LOCAÇÃO DA OBRA (GABARITO)</t>
  </si>
  <si>
    <t xml:space="preserve">CUSTO TOTAL DO ITEM 03</t>
  </si>
  <si>
    <t xml:space="preserve">ABRIGO EXTERNO DE RESÍDUOS</t>
  </si>
  <si>
    <t xml:space="preserve">4.1</t>
  </si>
  <si>
    <t xml:space="preserve">INFRAESTRUTURA</t>
  </si>
  <si>
    <t xml:space="preserve">4.1.1</t>
  </si>
  <si>
    <t xml:space="preserve">BLOCOS E VIGAS BALDRAMES</t>
  </si>
  <si>
    <t xml:space="preserve">4.1.1.1</t>
  </si>
  <si>
    <t xml:space="preserve">DEMOLIÇÃO DE PISO, DE FORMA MECANIZADA COM MARTELETE, SEM REAPROVEITAMENTO</t>
  </si>
  <si>
    <t xml:space="preserve">M3</t>
  </si>
  <si>
    <t xml:space="preserve">4.1.1.2</t>
  </si>
  <si>
    <t xml:space="preserve">ESCAVAÇÃO MANUAL DE VALAS (BLOCOS E VIGAS BALDRAMES)</t>
  </si>
  <si>
    <t xml:space="preserve">4.1.1.3</t>
  </si>
  <si>
    <t xml:space="preserve">REATERRO MANUAL DE VALAS COM COMPACTAÇÃO MECANIZADA.</t>
  </si>
  <si>
    <t xml:space="preserve">4.1.1.4</t>
  </si>
  <si>
    <t xml:space="preserve">TER-REG-010</t>
  </si>
  <si>
    <t xml:space="preserve">REGULARIZAÇÃO E COMPACTAÇÃO DE TERRENO COM PLACA VIBRATÓRIA (VIGAS BALDRAMES, SAPATAS E PISO)</t>
  </si>
  <si>
    <t xml:space="preserve">4.1.1.5</t>
  </si>
  <si>
    <t xml:space="preserve">CONCRETAGEM DE BLOCOS DE COROAMENTO E VIGAS BALDRAMES, FCK 30 MPA, COM USO DE BOMBA _x0096_ LANÇAMENTO, ADENSAMENTO E ACABAMENTO.</t>
  </si>
  <si>
    <t xml:space="preserve">4.1.1.6</t>
  </si>
  <si>
    <t xml:space="preserve">EST-FOR-005</t>
  </si>
  <si>
    <t xml:space="preserve">FORMA E DESFORMA DE TÁBUA E SARRAFO, REAPROVEITAMENTO (3X) - (BLOCOS, VIGAS BALDRAMES E PISO)</t>
  </si>
  <si>
    <t xml:space="preserve">4.1.1.7</t>
  </si>
  <si>
    <t xml:space="preserve">IMPERMEABILIZAÇÃO DE SUPERFÍCIE COM EMULSÃO ASFÁLTICA, 2 DEMÃOS</t>
  </si>
  <si>
    <t xml:space="preserve">4.1.1.8</t>
  </si>
  <si>
    <t xml:space="preserve">ARMAÇÃO DE BLOCO, VIGA BALDRAME E SAPATA UTILIZANDO AÇO CA-60 DE 4,2 E 5 MM - MONTAGEM. </t>
  </si>
  <si>
    <t xml:space="preserve">KG</t>
  </si>
  <si>
    <t xml:space="preserve">4.1.1.9</t>
  </si>
  <si>
    <t xml:space="preserve">ARMAÇÃO DE BLOCO, VIGA BALDRAME OU SAPATA UTILIZANDO AÇO CA-50 DE 8 MM - MONTAGEM.</t>
  </si>
  <si>
    <t xml:space="preserve">4.1.2</t>
  </si>
  <si>
    <t xml:space="preserve">LAJE PISO</t>
  </si>
  <si>
    <t xml:space="preserve">4.1.2.1</t>
  </si>
  <si>
    <t xml:space="preserve">PIS-LON-005</t>
  </si>
  <si>
    <t xml:space="preserve">APLICAÇÃO DE LONA PRETA, ESP. 150 MICRAS, INCLUSIVE FORNECIMENTO</t>
  </si>
  <si>
    <t xml:space="preserve">4.1.2.2</t>
  </si>
  <si>
    <t xml:space="preserve">ARMAÇÃO PARA EXECUÇÃO DE RADIER, PISO DE CONCRETO OU LAJE SOBRE SOLO, COM USO DE TELA Q-196</t>
  </si>
  <si>
    <t xml:space="preserve">4.1.2.3</t>
  </si>
  <si>
    <t xml:space="preserve">CONCRETAGEM DE RADIER, PISO DE CONCRETO OU LAJE SOBRE SOLO, FCK 30 MPA - LANÇAMENTO, ADENSAMENTO E ACABAMENTO (ESP. = 10 CM)</t>
  </si>
  <si>
    <t xml:space="preserve">4.1.3</t>
  </si>
  <si>
    <t xml:space="preserve">ESTRUTURA METÁLICA</t>
  </si>
  <si>
    <t xml:space="preserve">4.1.3.1</t>
  </si>
  <si>
    <t xml:space="preserve">COMP-ABRIGO-03</t>
  </si>
  <si>
    <t xml:space="preserve">PILAR METÁLICO PERFIL UDC ("U" DOBRADO DE CHAPA) SIMPLES DE ACO LAMINADO, GALVANIZADO, ASTM A36, 127 X 50 MM, E= 3 MM - CHAPA DUPLA, INCLUSO 1 (UMA) DEMÃO DE ZARCÃO E 2 (DUAS) DEMÃOS DE PINTURA</t>
  </si>
  <si>
    <t xml:space="preserve">4.1.3.2</t>
  </si>
  <si>
    <t xml:space="preserve">VIGA METÁLICA PERFIL UDC ("U" DOBRADO DE CHAPA) SIMPLES DE ACO LAMINADO, GALVANIZADO, ASTM A36, 127 X 50 MM, E= 3 MM - CHAPA DUPLA, INCLUSO 1 (UMA) DEMÃO DE ZARCÃO E 2 (DUAS) DEMÃOS DE PINTURA</t>
  </si>
  <si>
    <t xml:space="preserve">CUSTO TOTAL DO ITEM 4.1</t>
  </si>
  <si>
    <t xml:space="preserve">4.2</t>
  </si>
  <si>
    <t xml:space="preserve">COBERTURA</t>
  </si>
  <si>
    <t xml:space="preserve">4.2.1</t>
  </si>
  <si>
    <t xml:space="preserve">RETIRADA DE TELHAS</t>
  </si>
  <si>
    <t xml:space="preserve">4.2.1.1</t>
  </si>
  <si>
    <t xml:space="preserve">REMOÇÃO DE TELHAS, DE FIBROCIMENTO, METÁLICA E CERÂMICA, DE FORMA MANUAL, SEM REAPROVEITAMENTO</t>
  </si>
  <si>
    <t xml:space="preserve">4.2.2</t>
  </si>
  <si>
    <t xml:space="preserve">ESTRUTURA METÁLICA DO TELHADO</t>
  </si>
  <si>
    <t xml:space="preserve">4.2.2.1</t>
  </si>
  <si>
    <t xml:space="preserve">TRAMA DE AÇO COMPOSTA POR TERÇAS PARA TELHADOS DE ATÉ 2 ÁGUAS PARA TELHA METÁLICA, INCLUSO TRANSPORTE VERTICAL</t>
  </si>
  <si>
    <t xml:space="preserve">4.2.2.2</t>
  </si>
  <si>
    <t xml:space="preserve">PIN-ESM-035</t>
  </si>
  <si>
    <t xml:space="preserve">PINTURA ESMALTE EM ESTRUTURA METÁLICA, DUAS (2) DEMÃOS, INCLUSIVE UMA (1) DEMÃO FUNDO ANTICORROSIVO</t>
  </si>
  <si>
    <t xml:space="preserve">4.2.3</t>
  </si>
  <si>
    <t xml:space="preserve">TELHAMENTO EM TELHA METÁLICA</t>
  </si>
  <si>
    <t xml:space="preserve">4.2.3.1</t>
  </si>
  <si>
    <t xml:space="preserve">COB-TEL-045</t>
  </si>
  <si>
    <t xml:space="preserve">COBERTURA EM TELHA METÁLICA GALVANIZADA TRAPEZOIDAL, TIPO SIMPLES, ESP. 0,50MM, ACABAMENTO NATURAL, INCLUSIVE ACESSÓRIOS PARA FIXAÇÃO, FORNECIMENTO E INSTALAÇÃO</t>
  </si>
  <si>
    <t xml:space="preserve">4.2.4</t>
  </si>
  <si>
    <t xml:space="preserve">INSTALAÇÃO DE CALHAS / CUMEEIRAS / DESCIDAS D'ÁGUA</t>
  </si>
  <si>
    <t xml:space="preserve">4.2.4.1</t>
  </si>
  <si>
    <t xml:space="preserve">COB-CUM-015</t>
  </si>
  <si>
    <t xml:space="preserve">CUMEEIRA GALVANIZADA TRAPEZOIDAL E = 0,50 MM, SIMPLES</t>
  </si>
  <si>
    <t xml:space="preserve">4.2.4.2</t>
  </si>
  <si>
    <t xml:space="preserve">CALHA EM CHAPA DE AÇO GALVANIZADO NÚMERO 24, DESENVOLVIMENTO DE 50 CM, INCLUSO TRANSPORTE VERTICAL.</t>
  </si>
  <si>
    <t xml:space="preserve">4.2.4.3</t>
  </si>
  <si>
    <t xml:space="preserve">INSTALAÇÃO DE TUBOS DE PVC, SÉRIE R, ÁGUA PLUVIAL, DN 75 MM (INSTALADO EM RAMAL DE ENCAMINHAMENTO, OU CONDUTORES VERTICAIS), INCLUSIVE CONEXÕES, CORTE E FIXAÇÕES, PARA PRÉDIOS</t>
  </si>
  <si>
    <t xml:space="preserve">CUSTO TOTAL DO ITEM 4.2</t>
  </si>
  <si>
    <t xml:space="preserve">4.3</t>
  </si>
  <si>
    <t xml:space="preserve">ARQUITETURA</t>
  </si>
  <si>
    <t xml:space="preserve">4.3.1</t>
  </si>
  <si>
    <t xml:space="preserve">EXECUÇÃO DE ALVENARIA</t>
  </si>
  <si>
    <t xml:space="preserve">4.3.1.1</t>
  </si>
  <si>
    <t xml:space="preserve">ALVENARIA DE VEDAÇÃO DE BLOCOS CERÂMICOS FURADOS NA VERTICAL DE 9X19X39 CM (ESPESSURA 9 CM) E ARGAMASSA DE ASSENTAMENTO COM PREPARO EM BETONEIRA</t>
  </si>
  <si>
    <t xml:space="preserve">4.3.2</t>
  </si>
  <si>
    <t xml:space="preserve">EXECUÇÃO DE REVESTIMENTO</t>
  </si>
  <si>
    <t xml:space="preserve">4.3.2.1</t>
  </si>
  <si>
    <t xml:space="preserve">CHAPISCO APLICADO EM ALVENARIAS E ESTRUTURAS DE CONCRETO INTERNAS</t>
  </si>
  <si>
    <t xml:space="preserve">4.3.2.2</t>
  </si>
  <si>
    <t xml:space="preserve">EMBOÇO OU MASSA ÚNICA EM ARGAMASSA TRAÇO 1:2:8, PREPARO MANUAL, ESPESSURA DE 25 MM.</t>
  </si>
  <si>
    <t xml:space="preserve">4.3.2.3</t>
  </si>
  <si>
    <t xml:space="preserve">REV-AZU-011</t>
  </si>
  <si>
    <t xml:space="preserve">REVESTIMENTO COM AZULEJO BRANCO (20X20CM), JUNTA A PRUMO, ASSENTAMENTO COM ARGAMASSA INDUSTRIALIZADA, INCLUSIVE REJUNTAMENTO</t>
  </si>
  <si>
    <t xml:space="preserve">4.3.3</t>
  </si>
  <si>
    <t xml:space="preserve">PINTURA INTERNA PAREDES, BANCADA CONCRETO E PORTAS</t>
  </si>
  <si>
    <t xml:space="preserve">4.3.3.1</t>
  </si>
  <si>
    <t xml:space="preserve">APLICAÇÃO DE FUNDO SELADOR ACRÍLICO EM PAREDES, UMA DEMÃO</t>
  </si>
  <si>
    <t xml:space="preserve">4.3.3.2</t>
  </si>
  <si>
    <t xml:space="preserve">APLICAÇÃO MANUAL DE PINTURA COM TINTA LÁTEX ACRÍLICA EM PAREDES, DUAS DEMÃOS</t>
  </si>
  <si>
    <t xml:space="preserve">4.3.3.3</t>
  </si>
  <si>
    <t xml:space="preserve">PINTURA COM TINTA ALQUÍDICA DE FUNDO (TIPO ZARCÃO) PULVERIZADA SOBRE PERFIL METÁLICO EXECUTADO EM FÁBRICA (POR DEMÃO) - (PILARES E PORTAS METÁLICAS)</t>
  </si>
  <si>
    <t xml:space="preserve">4.3.3.4</t>
  </si>
  <si>
    <t xml:space="preserve">PINTURA COM TINTA ALQUÍDICA DE ACABAMENTO (ESMALTE SINTÉTICO FOSCO) PULVERIZADA SOBRE SUPERFÍCIES METÁLICAS EXECUTADO EM OBRA (02 DEMÃOS) - (PILARES E PORTAS METÁLICAS)</t>
  </si>
  <si>
    <t xml:space="preserve">4.3.4</t>
  </si>
  <si>
    <t xml:space="preserve">PINTURA EXTERNA</t>
  </si>
  <si>
    <t xml:space="preserve">4.3.4.1</t>
  </si>
  <si>
    <t xml:space="preserve">APLICAÇÃO MANUAL DE PINTURA COM TINTA TEXTURIZADA ACRÍLICA EM PAREDES EXTERNAS.</t>
  </si>
  <si>
    <t xml:space="preserve">4.3.5</t>
  </si>
  <si>
    <t xml:space="preserve">PISO</t>
  </si>
  <si>
    <t xml:space="preserve">4.3.5.1</t>
  </si>
  <si>
    <t xml:space="preserve">REVESTIMENTO CERÂMICO PARA PISO COM PLACAS TIPO ESMALTADA EXTRA (ANTIDERRAPANTE) DE DIMENSÕES 45X45 CM</t>
  </si>
  <si>
    <t xml:space="preserve">4.3.5.2</t>
  </si>
  <si>
    <t xml:space="preserve">PISO CIMENTADO, TRAÇO 1:3 (CIMENTO E AREIA), ACABAMENTO LISO, ESPESSURA 3,0 CM, PREPARO MECÂNICO DA ARGAMASSA. </t>
  </si>
  <si>
    <t xml:space="preserve">4.3.5.3</t>
  </si>
  <si>
    <t xml:space="preserve">ROD-ARD-005</t>
  </si>
  <si>
    <t xml:space="preserve">RODAPÉ DE PEDRA ARDÓSIA H = 5 CM</t>
  </si>
  <si>
    <t xml:space="preserve">4.3.6</t>
  </si>
  <si>
    <t xml:space="preserve">ESQUADRIAS (INSTAÇÃO DE JANELAS, PORTAS METÁLICAS E ALAMBRADO)</t>
  </si>
  <si>
    <t xml:space="preserve">4.3.6.1</t>
  </si>
  <si>
    <t xml:space="preserve">SER-POR-050</t>
  </si>
  <si>
    <t xml:space="preserve">PORTÃO DE FERRO PADRÃO, EM CHAPA (TIPO LAMBRI), COLOCADO COM CADEADO (P02)</t>
  </si>
  <si>
    <t xml:space="preserve">4.3.6.2</t>
  </si>
  <si>
    <t xml:space="preserve">SEE-ALA-005</t>
  </si>
  <si>
    <t xml:space="preserve">ALAMBRADO H = 3,20 M, TELA GALVANIZADA FIO 12, # 7,5 CM, TUBO FERRO 50 MM, PAREDE CHAPA 13, FIXADO EM FUNDAÇÃO DE CONCRETO FCK = 20 MPA, COM PROF. = 50 CM E PINTURA, INCLUSO VIGA BALDRAME (ARMAÇÃO E CONCRETO)</t>
  </si>
  <si>
    <t xml:space="preserve">4.3.6.3</t>
  </si>
  <si>
    <t xml:space="preserve">SER-CAI-006</t>
  </si>
  <si>
    <t xml:space="preserve">FORNECIMENTO E ASSENTAMENTO DE CAIXILHO FIXO DE FERRO COM TELA CORRUGADA # 15 MM FIO 12</t>
  </si>
  <si>
    <t xml:space="preserve">4.3.6.4</t>
  </si>
  <si>
    <t xml:space="preserve">SER-POR-076</t>
  </si>
  <si>
    <t xml:space="preserve">PORTÃO EM TUBO GALVANIZADO 1 1/2" COM TELA FIO 12 # 1/2" E CADEADO (P1)</t>
  </si>
  <si>
    <t xml:space="preserve">4.3.7</t>
  </si>
  <si>
    <t xml:space="preserve">BANCADA</t>
  </si>
  <si>
    <t xml:space="preserve">4.3.7.1</t>
  </si>
  <si>
    <t xml:space="preserve">BAN-ARD-005</t>
  </si>
  <si>
    <t xml:space="preserve">BANCADA EM ARDÓSIA E = 3 CM, APOIADA EM ALVENARIA</t>
  </si>
  <si>
    <t xml:space="preserve">4.3.7.2</t>
  </si>
  <si>
    <t xml:space="preserve">SEE-EST-040</t>
  </si>
  <si>
    <t xml:space="preserve">LAJE 8 CM MACIÇA DE CONCRETO 20MPA, COM ARMAÇÃO, FORMA RESINADA. ESCORAMENTO E DESFORMA  (BANCADA DE CONCRETO)</t>
  </si>
  <si>
    <t xml:space="preserve">CUSTO TOTAL DO ITEM 4.3</t>
  </si>
  <si>
    <t xml:space="preserve">4.4</t>
  </si>
  <si>
    <t xml:space="preserve">PAISAGISMO</t>
  </si>
  <si>
    <t xml:space="preserve">4.4.1</t>
  </si>
  <si>
    <t xml:space="preserve">PLANTIO DE GRAMA EM PLACAS.</t>
  </si>
  <si>
    <t xml:space="preserve">4.4.2</t>
  </si>
  <si>
    <t xml:space="preserve">APLICAÇÃO DE ADUBO EM SOLO.</t>
  </si>
  <si>
    <t xml:space="preserve">4.4.3</t>
  </si>
  <si>
    <t xml:space="preserve">PLANTIO DE ÁRVORE ORNAMENTAL COM ALTURA DE MUDA MENOR OU IGUAL A 2,00 M.</t>
  </si>
  <si>
    <t xml:space="preserve">UNID</t>
  </si>
  <si>
    <t xml:space="preserve">CUSTO TOTAL DO ITEM 4.4</t>
  </si>
  <si>
    <t xml:space="preserve">4.5</t>
  </si>
  <si>
    <t xml:space="preserve">COMBATE A INCENDIO</t>
  </si>
  <si>
    <t xml:space="preserve">4.5.1</t>
  </si>
  <si>
    <t xml:space="preserve">INC-EXT-016</t>
  </si>
  <si>
    <t xml:space="preserve">EXTINTOR DE INCÊNDIO TIPO PÓ QUÍMICO 20-A:20-B:C, CAPACIDADE 6 KG, INCLUSO SUPORTE E FIXAÇÃO</t>
  </si>
  <si>
    <t xml:space="preserve">UND</t>
  </si>
  <si>
    <t xml:space="preserve">4.5.2</t>
  </si>
  <si>
    <t xml:space="preserve">INC-PLA-040</t>
  </si>
  <si>
    <t xml:space="preserve">PLACAS FOTOLUMINESCENTES DE SINALIZAÇÃO E ALERTA</t>
  </si>
  <si>
    <t xml:space="preserve">CUSTO TOTAL DO ITEM 4.5</t>
  </si>
  <si>
    <t xml:space="preserve">4.6</t>
  </si>
  <si>
    <t xml:space="preserve">INSTALAÇÕES HIDROSSANITÁRIAS</t>
  </si>
  <si>
    <t xml:space="preserve">4.6.1</t>
  </si>
  <si>
    <t xml:space="preserve">INSTALAÇÕES SANITÁRIAS, APARELHOS SANITÁRIOS E ACESSÓRIOS</t>
  </si>
  <si>
    <t xml:space="preserve">4.6.1.1</t>
  </si>
  <si>
    <t xml:space="preserve">LAVATÓRIO LOUÇA BRANCA SUSPENSO, 29,5 X 39CM OU EQUIVALENTE, INCLUSO SIFÃO TIPO GARRAFA EM PVC, VÁLVULA E ENGATE FLEXÍVEL 30CM EM PLÁSTICO E TORNEIRA CROMADA DE MESA - FORNECIMENTO E INSTALAÇÃO</t>
  </si>
  <si>
    <t xml:space="preserve">4.6.1.2</t>
  </si>
  <si>
    <t xml:space="preserve">TORNEIRA CROMADA 1/2_x0094_ OU 3/4_x0094_ PARA TANQUE - FORNECIMENTO E INSTALAÇÃO.</t>
  </si>
  <si>
    <t xml:space="preserve">4.6.1.3</t>
  </si>
  <si>
    <t xml:space="preserve">COMP-ABRIGO-01</t>
  </si>
  <si>
    <t xml:space="preserve">LAVA OLHOS DE EMERGÊNCIA C/ CUBA FLEXÍVEL E CHUVEIRO P/ LABORATÓRIO - FORNECIMENTO E INSTALAÇÃO</t>
  </si>
  <si>
    <t xml:space="preserve">4.6.1.4</t>
  </si>
  <si>
    <t xml:space="preserve">TUBO PVC, SERIE NORMAL, ESGOTO PREDIAL, DN 50 MM, FORNECIDO E INSTALADO EM RAMAL DE DESCARGA OU RAMAL DE ESGOTO SANITÁRIO.</t>
  </si>
  <si>
    <t xml:space="preserve">4.6.1.5</t>
  </si>
  <si>
    <t xml:space="preserve">TUBO PVC, SERIE NORMAL, ESGOTO PREDIAL, DN 40 MM, FORNECIDO E INSTALADO EM RAMAL DE DESCARGA OU RAMAL DE ESGOTO SANITÁRIO.</t>
  </si>
  <si>
    <t xml:space="preserve">4.6.1.6</t>
  </si>
  <si>
    <t xml:space="preserve">HID-CXS-110</t>
  </si>
  <si>
    <t xml:space="preserve">CAIXA DE CONTENÇÃO EM ALVENARIA (80X80X100CM), REVESTIMENTO EM ARGAMASSA COM ADITIVO IMPERMEABILIZANTE, COM TAMPA DE CONCRETO, INCLUSIVE ESCAVAÇÃO, REATERRO E TRANSPORTE E RETIRADA DO MATERIAL ESCAVADO</t>
  </si>
  <si>
    <t xml:space="preserve">4.6.1.7</t>
  </si>
  <si>
    <t xml:space="preserve">HID-RAL-011</t>
  </si>
  <si>
    <t xml:space="preserve">RALO SIFONADO PVC CILINDRÍCO 100 X 70 X 40 MM COM GRELHA REDONDA</t>
  </si>
  <si>
    <t xml:space="preserve">4.6.1.8</t>
  </si>
  <si>
    <t xml:space="preserve">HID-MIT-005</t>
  </si>
  <si>
    <t xml:space="preserve"> MITRA PVC RÍGIDO (TERMINAL DE VENTILAÇÃO TIPO) 75 MM</t>
  </si>
  <si>
    <t xml:space="preserve">4.6.1.9</t>
  </si>
  <si>
    <t xml:space="preserve">CAIXA SIFONADA, PVC, DN 100 X 100 X 50 MM, JUNTA ELÁSTICA, FORNECIDA E INSTALADA</t>
  </si>
  <si>
    <t xml:space="preserve">4.6.1.10</t>
  </si>
  <si>
    <t xml:space="preserve">GRELHA DE FERRO FUNDIDO SIMPLES COM REQUADRO, 150 X 1000 MM, ASSENTADA COM ARGAMASSA 1 : 3 CIMENTO: AREIA - FORNECIMENTO E INSTALAÇÃO</t>
  </si>
  <si>
    <t xml:space="preserve">4.6.1.11</t>
  </si>
  <si>
    <t xml:space="preserve">HID-CXS-085</t>
  </si>
  <si>
    <t xml:space="preserve">CAIXA DE ESGOTO DE INSPEÇÃO/PASSAGEM EM ALVENARIA (70X70X80CM), REVESTIMENTO EM ARGAMASSA COM ADITIVO IMPERMEABILIZANTE, COM TAMPA DE CONCRETO, INCLUSIVE ESCAVAÇÃO, REATERRO E TRANSPORTE E RETIRADA DO MATERIAL ESCAVADO</t>
  </si>
  <si>
    <t xml:space="preserve">4.6.1.12</t>
  </si>
  <si>
    <t xml:space="preserve">HID-CXS-020</t>
  </si>
  <si>
    <t xml:space="preserve">CAIXA DE REGISTRO EM ALVENARIA (40X40X40CM), REVESTIMENTO EM ARGAMASSA COM ADITIVO IMPERMEABILIZANTE, COM TAMPA DE CONCRETO, INCLUSIVE ESCAVAÇÃO, REATERRO E TRANSPORTE E RETIRADA DO MATERIAL ESCAVADO</t>
  </si>
  <si>
    <t xml:space="preserve">4.6.1.13</t>
  </si>
  <si>
    <t xml:space="preserve">ACE-SAB-025</t>
  </si>
  <si>
    <t xml:space="preserve">SABONETEIRA PLASTICA TIPO DISPENSER PARA SABONETE LIQUIDO COM RESERVATORIO 800 ML</t>
  </si>
  <si>
    <t xml:space="preserve">4.6.1.14</t>
  </si>
  <si>
    <t xml:space="preserve">ACE-PAP-025</t>
  </si>
  <si>
    <t xml:space="preserve">PAPELEIRA PLASTICA TIPO DISPENSER PARA PAPEL TOALHA</t>
  </si>
  <si>
    <t xml:space="preserve">4.6.1.15</t>
  </si>
  <si>
    <t xml:space="preserve">TE, PVC, SERIE NORMAL, DN 50 X 50 MM, JUNTA ELÁSTICA, FORNECIDO E INSTALADO</t>
  </si>
  <si>
    <t xml:space="preserve">4.6.1.16</t>
  </si>
  <si>
    <t xml:space="preserve">TE, PVC, SERIE NORMAL, DN 40 X 40 MM, JUNTA ELÁSTICA, FORNECIDO E INSTALADO</t>
  </si>
  <si>
    <t xml:space="preserve">4.6.1.17</t>
  </si>
  <si>
    <t xml:space="preserve">JOELHO 45 GRAUS, PVC, SERIE NORMAL, DN 40 MM, JUNTA SOLDÁVEL, FORNECIDO E INSTALADO</t>
  </si>
  <si>
    <t xml:space="preserve">4.6.1.18</t>
  </si>
  <si>
    <t xml:space="preserve">JOELHO 45 GRAUS, PVC, SERIE NORMAL, DN 50 MM, JUNTA ELÁSTICA, FORNECIDO E INSTALADO</t>
  </si>
  <si>
    <t xml:space="preserve">4.6.1.19</t>
  </si>
  <si>
    <t xml:space="preserve">JOELHO 90 GRAUS, PVC, SERIE NORMAL, DN 40 MM, JUNTA ELÁSTICA, FORNECIDO E INSTALADO</t>
  </si>
  <si>
    <t xml:space="preserve">4.6.1.20</t>
  </si>
  <si>
    <t xml:space="preserve">JOELHO 90 GRAUS, PVC, SERIE NORMAL, DN 50 MM, JUNTA ELÁSTICA, FORNECIDO E INSTALADO</t>
  </si>
  <si>
    <t xml:space="preserve">4.6.1.21</t>
  </si>
  <si>
    <t xml:space="preserve">JUNÇÃO SIMPLES, PVC, SERIE NORMAL, DN 50 X 50 MM, JUNTA ELÁSTICA, FORNECIDO E INSTALADO</t>
  </si>
  <si>
    <t xml:space="preserve">4.6.1.22</t>
  </si>
  <si>
    <t xml:space="preserve">LUVA SIMPLES, PVC, SERIE NORMAL, DN 40 MM, JUNTA SOLDÁVEL, FORNECIDO E INSTALADO </t>
  </si>
  <si>
    <t xml:space="preserve">4.6.1.23</t>
  </si>
  <si>
    <t xml:space="preserve">LUVA SIMPLES, PVC, SERIE NORMAL, DN 50 MM, JUNTA SOLDÁVEL, FORNECIDO E INSTALADO </t>
  </si>
  <si>
    <t xml:space="preserve">4.6.1.24</t>
  </si>
  <si>
    <t xml:space="preserve">REGISTRO DE ESFERA, PVC, SOLDÁVEL, DN 50 MM - FORNECIMENTO E INSTALAÇÃO.</t>
  </si>
  <si>
    <t xml:space="preserve">4.6.1.25</t>
  </si>
  <si>
    <t xml:space="preserve">TUBO PVC, SERIE NORMAL, ESGOTO PREDIAL, DN 75 MM, FORNECIDO E INSTALADO EM RAMAL DE DESCARGA OU RAMAL DE ESGOTO SANITÁRIO. AF_12/2014</t>
  </si>
  <si>
    <t xml:space="preserve">4.6.1.26</t>
  </si>
  <si>
    <t xml:space="preserve"> LUVA SIMPLES, PVC, SERIE NORMAL, ESGOTO PREDIAL, DN 75 MM, JUNTA ELÁSTICA, FORNECIDO E INSTALADO EM RAMAL DE DESCARGA OU RAMAL DE ESGOTO SANITÁRIO. AF_12/2014</t>
  </si>
  <si>
    <t xml:space="preserve">4.6.1.27</t>
  </si>
  <si>
    <t xml:space="preserve">JOELHO 45 GRAUS, PVC, SERIE NORMAL, ESGOTO PREDIAL, DN 75 MM, JUNTA ELÁSTICA, FORNECIDO E INSTALADO EM PRUMADA DE ESGOTO SANITÁRIO OU VENTILAÇÃO. AF_12/2014</t>
  </si>
  <si>
    <t xml:space="preserve">4.6.2</t>
  </si>
  <si>
    <t xml:space="preserve">INSTALAÇÕES HIDRÁULICAS</t>
  </si>
  <si>
    <t xml:space="preserve">4.6.2.1</t>
  </si>
  <si>
    <t xml:space="preserve">JOELHO 90 GRAUS COM BUCHA DE LATÃO, PVC, SOLDÁVEL, DN 25MM, X 1/2_x0094_ INSTALADO EM RAMAL OU SUB-RAMAL DE ÁGUA - FORNECIMENTO E INSTALAÇÃO. AF_12/2014</t>
  </si>
  <si>
    <t xml:space="preserve">4.6.2.2</t>
  </si>
  <si>
    <t xml:space="preserve">REGISTRO DE GAVETA BRUTO, LATÃO, ROSCÁVEL, 3/4", COM ACABAMENTO E CANOPLA CROMADOS - FORNECIMENTO E INSTALAÇÃO. AF_08/2021</t>
  </si>
  <si>
    <t xml:space="preserve">4.6.2.3</t>
  </si>
  <si>
    <t xml:space="preserve">4.6.2.4</t>
  </si>
  <si>
    <t xml:space="preserve">JOELHO 90 GRAUS, PVC, SOLDÁVEL, DN 25MM, INSTALADO EM RAMAL OU SUB-RAMAL DE ÁGUA - FORNECIMENTO E INSTALAÇÃO. AF_12/2014</t>
  </si>
  <si>
    <t xml:space="preserve">4.6.2.5</t>
  </si>
  <si>
    <t xml:space="preserve">TE, PVC, SOLDÁVEL, DN 25MM, INSTALADO EM RAMAL OU SUB-RAMAL DE ÁGUA - FORNECIMENTO E INSTALAÇÃO. AF_12/201</t>
  </si>
  <si>
    <t xml:space="preserve">4.6.2.6</t>
  </si>
  <si>
    <t xml:space="preserve">TÊ COM BUCHA DE LATÃO NA BOLSA CENTRAL, PVC, SOLDÁVEL, DN 25MM X 1/2_x0094_, INSTALADO EM RAMAL OU SUB-RAMAL DE ÁGUA - FORNECIMENTO E INSTALAÇÃO. AF_12/2014</t>
  </si>
  <si>
    <t xml:space="preserve">4.6.2.7</t>
  </si>
  <si>
    <t xml:space="preserve">ADAPTADOR CURTO COM BOLSA E ROSCA PARA REGISTRO, PVC, SOLDÁVEL, DN 25MM X 3/4_x0094_, INSTALADO EM RAMAL OU SUB-RAMAL DE ÁGUA - FORNECIMENTO E INSTALAÇÃO. AF_12/2014</t>
  </si>
  <si>
    <t xml:space="preserve">4.6.2.8</t>
  </si>
  <si>
    <t xml:space="preserve">TUBO, PVC, SOLDÁVEL, DN 25MM, INSTALADO EM RAMAL OU SUB-RAMAL DE ÁGUA - FORNECIMENTO E INSTALAÇÃO. AF_12/2014</t>
  </si>
  <si>
    <t xml:space="preserve">4.6.2.9</t>
  </si>
  <si>
    <t xml:space="preserve"> LUVA, PVC, SOLDÁVEL, DN 25MM, INSTALADO EM RAMAL DE DISTRIBUIÇÃO DE ÁGUA - FORNECIMENTO E INSTALAÇÃO. AF_12/2014</t>
  </si>
  <si>
    <t xml:space="preserve">CUSTO TOTAL DO ITEM 4.6</t>
  </si>
  <si>
    <t xml:space="preserve">4.7</t>
  </si>
  <si>
    <t xml:space="preserve">INSTALAÇÕES ELÉTRICAS</t>
  </si>
  <si>
    <t xml:space="preserve">4.7.1</t>
  </si>
  <si>
    <t xml:space="preserve">CABO DE COBRE FLEXÍVEL ISOLADO, 10 MM², ANTI-CHAMA 450/750 V, PARA DISTRIBUIÇÃO - FORNECIMENTO E INSTALAÇÃO. AF_12/2015</t>
  </si>
  <si>
    <t xml:space="preserve">4.7.2</t>
  </si>
  <si>
    <t xml:space="preserve">QUADRO DE DISTRIBUIÇÃO DE ENERGIA EM CHAPA DE AÇO GALVANIZADO, DE SOBREPOR, COM BARRAMENTO TRIFÁSICO, PARA 18 DISJUNTORES DIN 100A - FORNECIMENTO E INSTALAÇÃO. AF_10/2020</t>
  </si>
  <si>
    <t xml:space="preserve">4.7.3</t>
  </si>
  <si>
    <t xml:space="preserve">DISJUNTOR TRIPOLAR TIPO DIN, CORRENTE NOMINAL DE 40A - FORNECIMENTO E INSTALAÇÃO. AF_10/2020</t>
  </si>
  <si>
    <t xml:space="preserve">4.7.4</t>
  </si>
  <si>
    <t xml:space="preserve">ELE-ELE-055</t>
  </si>
  <si>
    <t xml:space="preserve">ELETRODUTO DE AÇO GALVANIZADO LEVE, INCLUSIVE CONEXÕES, SUPORTES E FIXAÇÃO DN 20 (3/4")</t>
  </si>
  <si>
    <t xml:space="preserve">4.7.5</t>
  </si>
  <si>
    <t xml:space="preserve">ELETRODUTO FLEXÍVEL CORRUGADO, PEAD, DN 50 (1 1/2"), PARA REDE ENTERRADA DE DISTRIBUIÇÃO DE ENERGIA ELÉTRICA - FORNECIMENTO E INSTALAÇÃO. AF_12/2021</t>
  </si>
  <si>
    <t xml:space="preserve">4.7.6</t>
  </si>
  <si>
    <t xml:space="preserve">ELE-CXS-211</t>
  </si>
  <si>
    <t xml:space="preserve">CAIXA DE INSPEÇÃO EM CONCRETO, TIPO "ZB" GARAGEM, PADRÃO CEMIG, DIMENSÃO (52X44)CM, ALTURA 70CM, COM TAMPA E ARO ARTICULADO EM FERRO FUNDIDO, INCLUSIVE ESCAVAÇÃO, APILOAMENTO, LASTRO DE BRITA, REATERRO E TRANSPORTE E RETIRADA DO MATERIAL ESCAVADO (EM CAÇAMBA)</t>
  </si>
  <si>
    <t xml:space="preserve">4.7.7</t>
  </si>
  <si>
    <t xml:space="preserve">DISJUNTOR MONOPOLAR TIPO DIN, CORRENTE NOMINAL DE 10A - FORNECIMENTO E INSTALAÇÃO. AF_10/2020</t>
  </si>
  <si>
    <t xml:space="preserve">4.7.8</t>
  </si>
  <si>
    <t xml:space="preserve">DISJUNTOR MONOPOLAR TIPO DIN, CORRENTE NOMINAL DE 20A - FORNECIMENTO E INSTALAÇÃO. AF_10/2020</t>
  </si>
  <si>
    <t xml:space="preserve">4.7.9</t>
  </si>
  <si>
    <t xml:space="preserve">CABO DE COBRE FLEXÍVEL ISOLADO, 1,5 MM², ANTI-CHAMA 450/750 V, PARA CIRCUITOS TERMINAIS - FORNECIMENTO E INSTALAÇÃO. AF_12/2015</t>
  </si>
  <si>
    <t xml:space="preserve">4.7.10</t>
  </si>
  <si>
    <t xml:space="preserve">CABO DE COBRE FLEXÍVEL ISOLADO, 2,5 MM², ANTI-CHAMA 450/750 V, PARA CIRCUITOS TERMINAIS - FORNECIMENTO E INSTALAÇÃO. AF_12/2015</t>
  </si>
  <si>
    <t xml:space="preserve">4.7.11</t>
  </si>
  <si>
    <t xml:space="preserve">COMP-ELE-106</t>
  </si>
  <si>
    <t xml:space="preserve">LUMINARIA DE TETO PLAFON/PLAFONIER EM PLASTICO COM BASE E27 COM LÂMPADA LED TIPO BULBO DE 10W- FORNECIMENTO E INSTALAÇÃO</t>
  </si>
  <si>
    <t xml:space="preserve">4.7.12</t>
  </si>
  <si>
    <t xml:space="preserve">COMP-ELE-004</t>
  </si>
  <si>
    <t xml:space="preserve">TOMADA APARENTE COMPLETA 10A 250V EM CONDULETE COM TAMPA DE ALUMÍNIO 3/4'' COM UNIDUT - FORNECIMENTO E INSTALAÇÃO</t>
  </si>
  <si>
    <t xml:space="preserve">4.7.13</t>
  </si>
  <si>
    <t xml:space="preserve">HASTE DE ATERRAMENTO 3/4 PARA SPDA - FORNECIMENTO E INSTALAÇÃO. AF_12/2017</t>
  </si>
  <si>
    <t xml:space="preserve">4.7.14</t>
  </si>
  <si>
    <t xml:space="preserve">CAIXA DE INSPEÇÃO PARA ATERRAMENTO, CIRCULAR, EM POLIETILENO, DIÂMETRO INTERNO = 0,3 M. AF_12/2020</t>
  </si>
  <si>
    <t xml:space="preserve">4.7.15</t>
  </si>
  <si>
    <t xml:space="preserve">ELE-COR-010</t>
  </si>
  <si>
    <t xml:space="preserve">CABO DE COBRE NÚ # 10 MM2, ENTERRADO, EXCLUSIVE ESCAVAÇÃO E REATERRO</t>
  </si>
  <si>
    <t xml:space="preserve">4.7.16</t>
  </si>
  <si>
    <t xml:space="preserve">CPU-GAS-005</t>
  </si>
  <si>
    <t xml:space="preserve">CONDULETE DE ALUMÍNIO, TIPO X COM TAMPA CEGA, PARA ELETRODUTO DE AÇO GALVANIZADO DN 20 MM (3/4''), APARENTE - FORNECIMENTO E INSTALAÇÃO. AF_11/2016_P</t>
  </si>
  <si>
    <t xml:space="preserve">4.7.17</t>
  </si>
  <si>
    <t xml:space="preserve">COMP-ELE-28</t>
  </si>
  <si>
    <t xml:space="preserve">INTERRUPTOR SIMPLES APARENTE COMPLETO COM TAMPA EM CONDULETE DE ALUMÍNIO 3/4'' COM UNIDUT - FORNECIMENTO E INSTALAÇÃO</t>
  </si>
  <si>
    <t xml:space="preserve">CUSTO TOTAL DO ITEM 4.7</t>
  </si>
  <si>
    <t xml:space="preserve">4.8</t>
  </si>
  <si>
    <t xml:space="preserve">SERVIÇOS COMPLEMENTARES</t>
  </si>
  <si>
    <t xml:space="preserve">4.8.1</t>
  </si>
  <si>
    <t xml:space="preserve">LIM-GER-005</t>
  </si>
  <si>
    <t xml:space="preserve">LIMPEZA GERAL DE OBRA</t>
  </si>
  <si>
    <t xml:space="preserve">4.8.2</t>
  </si>
  <si>
    <t xml:space="preserve">ESCAVAÇÃO MANUAL DE VALA (ABERTURA DE VALA FOSSA SÉPTICA E LIGAÇÃO DE ÁGUA)</t>
  </si>
  <si>
    <t xml:space="preserve">4.8.3</t>
  </si>
  <si>
    <t xml:space="preserve">PLA-ALU-045</t>
  </si>
  <si>
    <t xml:space="preserve">PLACA DE ALUMÍNIO ANODIZADO 25 X 25 CM PARA IDENTIFICAÇÃO - FORNECIMENTO E INSTALAÇÃO</t>
  </si>
  <si>
    <t xml:space="preserve">4.8.4</t>
  </si>
  <si>
    <t xml:space="preserve">COMP-ABRIGO-02</t>
  </si>
  <si>
    <t xml:space="preserve">FRISO PROTETOR DE PORTA CONTRA INSETOS - FORNECIMENTO E INSTALAÇÃO</t>
  </si>
  <si>
    <t xml:space="preserve">CUSTO TOTAL DO ITEM 4.8</t>
  </si>
  <si>
    <t xml:space="preserve">ABRIGO TEMPORÁRIO DE RESÍDUOS INFECTANTES (4 UNIDADES)</t>
  </si>
  <si>
    <t xml:space="preserve">5.1</t>
  </si>
  <si>
    <t xml:space="preserve">5.1.1</t>
  </si>
  <si>
    <t xml:space="preserve">VIGAS BALDRAMES E CINTAS DE AMARRAÇÃO</t>
  </si>
  <si>
    <t xml:space="preserve">5.1.1.1</t>
  </si>
  <si>
    <t xml:space="preserve">ESCAVAÇÃO MANUAL DE VALAS (VIGAS BALDRAMES)</t>
  </si>
  <si>
    <t xml:space="preserve">5.1.1.2</t>
  </si>
  <si>
    <t xml:space="preserve">5.1.1.3</t>
  </si>
  <si>
    <t xml:space="preserve">REGULARIZAÇÃO E COMPACTAÇÃO DE TERRENO COM PLACA VIBRATÓRIA (VIGAS BALDRAMES, PISO)</t>
  </si>
  <si>
    <t xml:space="preserve">5.1.1.4</t>
  </si>
  <si>
    <t xml:space="preserve">5.1.1.5</t>
  </si>
  <si>
    <t xml:space="preserve">FORMA E DESFORMA DE TÁBUA E SARRAFO, REAPROVEITAMENTO (3X) - (VIGAS BALDRAMES E PISO)</t>
  </si>
  <si>
    <t xml:space="preserve">5.1.1.6</t>
  </si>
  <si>
    <t xml:space="preserve">5.1.1.7</t>
  </si>
  <si>
    <t xml:space="preserve">5.1.1.8</t>
  </si>
  <si>
    <t xml:space="preserve">5.1.1.9</t>
  </si>
  <si>
    <t xml:space="preserve">CINTA DE AMARRAÇÃO DE ALVENARIA MOLDADA IN LOCO COM UTILIZAÇÃO DE BLOCOS CANALETA.</t>
  </si>
  <si>
    <t xml:space="preserve">5.1.1.10</t>
  </si>
  <si>
    <t xml:space="preserve">ARMAÇÃO DE CINTA DE ALVENARIA ESTRUTURAL; DIÂMETRO DE 10,0 MM. AF_09/2021</t>
  </si>
  <si>
    <t xml:space="preserve">5.1.2</t>
  </si>
  <si>
    <t xml:space="preserve">LAJE PISO </t>
  </si>
  <si>
    <t xml:space="preserve">5.1.2.1</t>
  </si>
  <si>
    <t xml:space="preserve">5.1.2.2</t>
  </si>
  <si>
    <t xml:space="preserve">5.1.2.3</t>
  </si>
  <si>
    <t xml:space="preserve">CUSTO TOTAL DO ITEM 5.1</t>
  </si>
  <si>
    <t xml:space="preserve">5.2</t>
  </si>
  <si>
    <t xml:space="preserve">5.2.1</t>
  </si>
  <si>
    <t xml:space="preserve">5.2.1.1</t>
  </si>
  <si>
    <t xml:space="preserve">5.2.1.2</t>
  </si>
  <si>
    <t xml:space="preserve">5.2.2</t>
  </si>
  <si>
    <t xml:space="preserve">TELHAMENTO EM TELHA COLONIAL</t>
  </si>
  <si>
    <t xml:space="preserve">5.2.2.1</t>
  </si>
  <si>
    <t xml:space="preserve">CUSTO TOTAL DO ITEM 5.2</t>
  </si>
  <si>
    <t xml:space="preserve">5.3</t>
  </si>
  <si>
    <t xml:space="preserve">5.3.1</t>
  </si>
  <si>
    <t xml:space="preserve">5.3.1.1</t>
  </si>
  <si>
    <t xml:space="preserve">5.3.2</t>
  </si>
  <si>
    <t xml:space="preserve">5.3.2.1</t>
  </si>
  <si>
    <t xml:space="preserve">5.3.2.2</t>
  </si>
  <si>
    <t xml:space="preserve">5.3.2.3</t>
  </si>
  <si>
    <t xml:space="preserve">5.3.3</t>
  </si>
  <si>
    <t xml:space="preserve">PINTURA DE PORTAS</t>
  </si>
  <si>
    <t xml:space="preserve">5.3.3.1</t>
  </si>
  <si>
    <t xml:space="preserve">PINTURA COM TINTA ALQUÍDICA DE FUNDO (TIPO ZARCÃO) PULVERIZADA SOBRE PERFIL METÁLICO EXECUTADO EM FÁBRICA (POR DEMÃO)</t>
  </si>
  <si>
    <t xml:space="preserve">5.3.3.2</t>
  </si>
  <si>
    <t xml:space="preserve">PINTURA COM TINTA ALQUÍDICA DE ACABAMENTO (ESMALTE SINTÉTICO FOSCO) PULVERIZADA SOBRE SUPERFÍCIES METÁLICAS EXECUTADO EM OBRA (02 DEMÃOS)</t>
  </si>
  <si>
    <t xml:space="preserve">5.3.4</t>
  </si>
  <si>
    <t xml:space="preserve">5.3.4.1</t>
  </si>
  <si>
    <t xml:space="preserve">5.3.4.2</t>
  </si>
  <si>
    <t xml:space="preserve">5.3.5</t>
  </si>
  <si>
    <t xml:space="preserve">5.3.5.1</t>
  </si>
  <si>
    <t xml:space="preserve">5.3.6</t>
  </si>
  <si>
    <t xml:space="preserve">ESQUADRIAS (PORTAS METÁLICAS)</t>
  </si>
  <si>
    <t xml:space="preserve">5.3.6.1</t>
  </si>
  <si>
    <t xml:space="preserve">PORTÃO EM TUBO GALVANIZADO 1 1/2" COM TELA FIO 12 # 1/2" E CADEADO (P03)</t>
  </si>
  <si>
    <t xml:space="preserve">5.3.6.2</t>
  </si>
  <si>
    <t xml:space="preserve">COMP-CHAPA-01</t>
  </si>
  <si>
    <t xml:space="preserve">FORNECIMENTO E INSTALAÇÃO DE CHAPA DE ACO GALVANIZADA EM PORTÃO BITOLA GSG 30, E = 0,35 MM (2,80 KG/M2) - (P03)</t>
  </si>
  <si>
    <t xml:space="preserve">CUSTO TOTAL DO ITEM 5.3</t>
  </si>
  <si>
    <t xml:space="preserve">5.4</t>
  </si>
  <si>
    <t xml:space="preserve">5.4.1</t>
  </si>
  <si>
    <t xml:space="preserve">5.4.2</t>
  </si>
  <si>
    <t xml:space="preserve">5.4.3</t>
  </si>
  <si>
    <t xml:space="preserve">5.4.4</t>
  </si>
  <si>
    <t xml:space="preserve">5.4.5</t>
  </si>
  <si>
    <t xml:space="preserve">5.4.6</t>
  </si>
  <si>
    <t xml:space="preserve">5.4.7</t>
  </si>
  <si>
    <t xml:space="preserve">5.4.8</t>
  </si>
  <si>
    <t xml:space="preserve">CUSTO TOTAL DO ITEM 5.4</t>
  </si>
  <si>
    <t xml:space="preserve">5.5</t>
  </si>
  <si>
    <t xml:space="preserve">5.5.1</t>
  </si>
  <si>
    <t xml:space="preserve">5.5.2</t>
  </si>
  <si>
    <t xml:space="preserve">5.5.3</t>
  </si>
  <si>
    <t xml:space="preserve">5.5.4</t>
  </si>
  <si>
    <t xml:space="preserve">5.5.5</t>
  </si>
  <si>
    <t xml:space="preserve">LUMINÁRIA ARANDELA TIPO TARTARUGA, DE SOBREPOR, COM 1 LÂMPADA LED DE 6 W, SEM REATOR - FORNECIMENTO E INSTALAÇÃO. AF_02/2020</t>
  </si>
  <si>
    <t xml:space="preserve">5.5.6</t>
  </si>
  <si>
    <t xml:space="preserve">CUSTO TOTAL DO ITEM 5.5</t>
  </si>
  <si>
    <t xml:space="preserve">TOTAL DA OBRA SEM BDI</t>
  </si>
  <si>
    <t xml:space="preserve">BDI </t>
  </si>
  <si>
    <t xml:space="preserve">VALOR TOTAL COM BDI</t>
  </si>
  <si>
    <r>
      <rPr>
        <b val="true"/>
        <sz val="13"/>
        <color rgb="FF000000"/>
        <rFont val="Calibri, Arial"/>
        <family val="0"/>
        <charset val="1"/>
      </rPr>
      <t xml:space="preserve">UNIVERSIDADE FEDERAL DOS VALES DO JEQUITINHONHA E MUCURI
CAMPUS PRESIDENTE JUSCELINO KUBITSCHEK - DIAMANTINA - MG
REFORMA E AMPLIAÇÃO DO ABRIGO DE RESÍDUOS DE SERVIÇOS DE SAÚDE (RSS)
PLANILHA ORÇAMENTÁRIA ANALÍTICA DE REFERÊNCIA - </t>
    </r>
    <r>
      <rPr>
        <b val="true"/>
        <sz val="13"/>
        <color rgb="FFFF0000"/>
        <rFont val="Calibri"/>
        <family val="2"/>
        <charset val="1"/>
      </rPr>
      <t xml:space="preserve">NÃO DESONERADA</t>
    </r>
  </si>
  <si>
    <t xml:space="preserve">25.11%</t>
  </si>
  <si>
    <t xml:space="preserve"> 1 </t>
  </si>
  <si>
    <t xml:space="preserve"> 1.1 </t>
  </si>
  <si>
    <t xml:space="preserve">Código</t>
  </si>
  <si>
    <t xml:space="preserve">Banco</t>
  </si>
  <si>
    <t xml:space="preserve">Descrição</t>
  </si>
  <si>
    <t xml:space="preserve">Und</t>
  </si>
  <si>
    <t xml:space="preserve">Quant.</t>
  </si>
  <si>
    <t xml:space="preserve">Valor Unit</t>
  </si>
  <si>
    <t xml:space="preserve">Total</t>
  </si>
  <si>
    <t xml:space="preserve">Composição</t>
  </si>
  <si>
    <t xml:space="preserve"> MOB-DES-020 </t>
  </si>
  <si>
    <t xml:space="preserve">SETOP</t>
  </si>
  <si>
    <t xml:space="preserve"> 2 </t>
  </si>
  <si>
    <t xml:space="preserve"> 2.1 </t>
  </si>
  <si>
    <t xml:space="preserve"> 93572 </t>
  </si>
  <si>
    <t xml:space="preserve">SINAPI</t>
  </si>
  <si>
    <t xml:space="preserve">ENCARREGADO GERAL DE OBRAS COM ENCARGOS COMPLEMENTARES</t>
  </si>
  <si>
    <t xml:space="preserve">MES</t>
  </si>
  <si>
    <t xml:space="preserve">Composição Auxiliar</t>
  </si>
  <si>
    <t xml:space="preserve"> 95422 </t>
  </si>
  <si>
    <t xml:space="preserve">CURSO DE CAPACITAÇÃO PARA ENCARREGADO GERAL DE OBRAS (ENCARGOS COMPLEMENTARES) - MENSALISTA</t>
  </si>
  <si>
    <t xml:space="preserve">Insumo</t>
  </si>
  <si>
    <t xml:space="preserve"> 00040818 </t>
  </si>
  <si>
    <t xml:space="preserve">ENCARREGADO GERAL DE OBRAS (MENSALISTA)</t>
  </si>
  <si>
    <t xml:space="preserve"> 00043499 </t>
  </si>
  <si>
    <t xml:space="preserve">EPI - FAMILIA ENCARREGADO GERAL - MENSALISTA (ENCARGOS COMPLEMENTARES - COLETADO CAIXA)</t>
  </si>
  <si>
    <t xml:space="preserve"> 00040863 </t>
  </si>
  <si>
    <t xml:space="preserve">EXAMES - MENSALISTA (COLETADO CAIXA)</t>
  </si>
  <si>
    <t xml:space="preserve"> 00043475 </t>
  </si>
  <si>
    <t xml:space="preserve">FERRAMENTAS - FAMILIA ENCARREGADO GERAL - MENSALISTA (ENCARGOS COMPLEMENTARES - COLETADO CAIXA)</t>
  </si>
  <si>
    <t xml:space="preserve"> 00040864 </t>
  </si>
  <si>
    <t xml:space="preserve">SEGURO - MENSALISTA (COLETADO CAIXA)</t>
  </si>
  <si>
    <t xml:space="preserve"> 3 </t>
  </si>
  <si>
    <t xml:space="preserve"> 3.1 </t>
  </si>
  <si>
    <t xml:space="preserve"> ED-16660 </t>
  </si>
  <si>
    <t xml:space="preserve">m²</t>
  </si>
  <si>
    <t xml:space="preserve">204,75</t>
  </si>
  <si>
    <t xml:space="preserve"> ED-16671 </t>
  </si>
  <si>
    <t xml:space="preserve">FIXAÇÃO DE PLACA DE OBRA EM SUPORTE DE EUCALIPTO AUTOCLAVADO , INCLUSIVE PINTURA LÁTEX (PVA) EM SUPERFÍCIE DE MADEIRA, EM DUAS (2) DEMÃOS E ESCAVAÇÃO (MONTAGEM)</t>
  </si>
  <si>
    <t xml:space="preserve">173,78</t>
  </si>
  <si>
    <t xml:space="preserve"> ED-16670 </t>
  </si>
  <si>
    <t xml:space="preserve">PLACA DE OBRA EM CHAPA GALVANIZADA ENRIJECIDA , PLOTADA COM ADESIVO VINÍLICO, FIXADA COM REBITES 4,8X40MM, EM ESTRUTURA METÁLICA DE METALON 20X20MM, ESP. 1 ,25MM, EXCLUSIVE SUPORTE EM EUCALIPTO - PADRÃO GOVERNO DE MINAS GERAIS ( FABRICAÇÃO)</t>
  </si>
  <si>
    <t xml:space="preserve">30,97</t>
  </si>
  <si>
    <t xml:space="preserve"> 3.2 </t>
  </si>
  <si>
    <t xml:space="preserve"> IIO-TAP-026 </t>
  </si>
  <si>
    <t xml:space="preserve">15,00</t>
  </si>
  <si>
    <t xml:space="preserve"> MAO-AJD-010 </t>
  </si>
  <si>
    <t xml:space="preserve">AJUDANTE DE CARPINTEIRO COM ENCARGOS COMPLEMENTARES</t>
  </si>
  <si>
    <t xml:space="preserve">HORA</t>
  </si>
  <si>
    <t xml:space="preserve">19,03</t>
  </si>
  <si>
    <t xml:space="preserve">0,76</t>
  </si>
  <si>
    <t xml:space="preserve"> AUX-CON-005 </t>
  </si>
  <si>
    <t xml:space="preserve">CONCRETO MAGRO, TRAÇO 1:4:8, PREPARADO EM OBRA COM BETONEIRA, SEM FUNÇÃO ESTRUTURAL</t>
  </si>
  <si>
    <t xml:space="preserve">m³</t>
  </si>
  <si>
    <t xml:space="preserve">325,92</t>
  </si>
  <si>
    <t xml:space="preserve">1,30</t>
  </si>
  <si>
    <t xml:space="preserve"> MATED- 11344 </t>
  </si>
  <si>
    <t xml:space="preserve">PONTALETE 3A. CONSTRUÇÃO (SEÇÃO TRANSVERSAL: 3"X3" [7,5X7 ,5CM]|TIPO DE MADEIRA: CEDRO OU EQUIVALENTE DA REGIÃO)</t>
  </si>
  <si>
    <t xml:space="preserve">m</t>
  </si>
  <si>
    <t xml:space="preserve">11,22</t>
  </si>
  <si>
    <t xml:space="preserve">0,26</t>
  </si>
  <si>
    <t xml:space="preserve"> MATED- 11331 </t>
  </si>
  <si>
    <t xml:space="preserve">PREGO 17X27 COM CABEÇA (COMPRIMENTO: 62,1 MM|DIÂMETRO: 3,0 MM| QUANTIDADE POR QUILO: 290)</t>
  </si>
  <si>
    <t xml:space="preserve">Kg</t>
  </si>
  <si>
    <t xml:space="preserve">8,33</t>
  </si>
  <si>
    <t xml:space="preserve">10,41</t>
  </si>
  <si>
    <t xml:space="preserve"> MATED- 11459 </t>
  </si>
  <si>
    <t xml:space="preserve">Tela de polietileno para proteção tapume (largura: 1, 20 m)</t>
  </si>
  <si>
    <t xml:space="preserve">1,56</t>
  </si>
  <si>
    <t xml:space="preserve">1,63</t>
  </si>
  <si>
    <t xml:space="preserve"> ED-48610 </t>
  </si>
  <si>
    <t xml:space="preserve">FORMA PARA BERÇO EM TABUA, INCLUSIVE DESFORMA</t>
  </si>
  <si>
    <t xml:space="preserve">32,46</t>
  </si>
  <si>
    <t xml:space="preserve">0,64</t>
  </si>
  <si>
    <t xml:space="preserve"> 3.3 </t>
  </si>
  <si>
    <t xml:space="preserve"> LOC-OBR-005 </t>
  </si>
  <si>
    <t xml:space="preserve">8,38</t>
  </si>
  <si>
    <t xml:space="preserve"> MAO-OFC-020 </t>
  </si>
  <si>
    <t xml:space="preserve">CARPINTEIRO DE FORMA COM ENCARGOS COMPLEMENTARES</t>
  </si>
  <si>
    <t xml:space="preserve">22,84</t>
  </si>
  <si>
    <t xml:space="preserve">1,59</t>
  </si>
  <si>
    <t xml:space="preserve"> MAO-AJD-040 </t>
  </si>
  <si>
    <t xml:space="preserve">SERVENTE COM ENCARGOS COMPLEMENTARES</t>
  </si>
  <si>
    <t xml:space="preserve">16,81</t>
  </si>
  <si>
    <t xml:space="preserve">1,17</t>
  </si>
  <si>
    <t xml:space="preserve"> MATED- 12852 </t>
  </si>
  <si>
    <t xml:space="preserve">ARAME GALVANIZADO ( BITOLA: 16BWG|DIÂMETRO DO FIO: 1,65MM|MASSA LINEAR: 0,0166KG/M)</t>
  </si>
  <si>
    <t xml:space="preserve">11,28</t>
  </si>
  <si>
    <t xml:space="preserve">0,22</t>
  </si>
  <si>
    <t xml:space="preserve">2,49</t>
  </si>
  <si>
    <t xml:space="preserve"> MATED- 11332 </t>
  </si>
  <si>
    <t xml:space="preserve">PREGO 18X30 COM CABEÇA (COMPRIMENTO: 69,0 MM|DIÂMETRO: 3,4 MM| QUANTIDADE POR QUILO: 203)</t>
  </si>
  <si>
    <t xml:space="preserve">31,75</t>
  </si>
  <si>
    <t xml:space="preserve">2,54</t>
  </si>
  <si>
    <t xml:space="preserve"> MATED- 11352 </t>
  </si>
  <si>
    <t xml:space="preserve">TÁBUA 3A. CONSTRUÇÃO ( SEÇÃO TRANSVERSAL: 1X9"|ESPESSURA: 25MM| LARGURA: 225MM|TIPO DE MADEIRA: CEDRINHO)</t>
  </si>
  <si>
    <t xml:space="preserve">18,76</t>
  </si>
  <si>
    <t xml:space="preserve">0,37</t>
  </si>
  <si>
    <t xml:space="preserve"> 4 </t>
  </si>
  <si>
    <t xml:space="preserve"> 4.1 </t>
  </si>
  <si>
    <t xml:space="preserve"> 4.1.1 </t>
  </si>
  <si>
    <t xml:space="preserve"> 4.1.1.1 </t>
  </si>
  <si>
    <t xml:space="preserve"> 97629 </t>
  </si>
  <si>
    <t xml:space="preserve"> 5795 </t>
  </si>
  <si>
    <t xml:space="preserve">MARTELETE OU ROMPEDOR PNEUMÁTICO MANUAL, 28 KG, COM SILENCIADOR - CHP DIURNO. AF_07/2016</t>
  </si>
  <si>
    <t xml:space="preserve">CHP</t>
  </si>
  <si>
    <t xml:space="preserve"> 5952 </t>
  </si>
  <si>
    <t xml:space="preserve">MARTELETE OU ROMPEDOR PNEUMÁTICO MANUAL, 28 KG, COM SILENCIADOR - CHI DIURNO. AF_07/2016</t>
  </si>
  <si>
    <t xml:space="preserve">CHI</t>
  </si>
  <si>
    <t xml:space="preserve"> 88316 </t>
  </si>
  <si>
    <t xml:space="preserve">H</t>
  </si>
  <si>
    <t xml:space="preserve"> 88309 </t>
  </si>
  <si>
    <t xml:space="preserve">PEDREIRO COM ENCARGOS COMPLEMENTARES</t>
  </si>
  <si>
    <t xml:space="preserve"> 4.1.1.2 </t>
  </si>
  <si>
    <t xml:space="preserve"> 93358 </t>
  </si>
  <si>
    <t xml:space="preserve"> 4.1.1.3 </t>
  </si>
  <si>
    <t xml:space="preserve"> 93382 </t>
  </si>
  <si>
    <t xml:space="preserve"> 91534 </t>
  </si>
  <si>
    <t xml:space="preserve">COMPACTADOR DE SOLOS DE PERCUSSÃO (SOQUETE) COM MOTOR A GASOLINA 4 TEMPOS, POTÊNCIA 4 CV - CHI DIURNO. AF_08/2015</t>
  </si>
  <si>
    <t xml:space="preserve"> 91533 </t>
  </si>
  <si>
    <t xml:space="preserve">COMPACTADOR DE SOLOS DE PERCUSSÃO (SOQUETE) COM MOTOR A GASOLINA 4 TEMPOS, POTÊNCIA 4 CV - CHP DIURNO. AF_08/2015</t>
  </si>
  <si>
    <t xml:space="preserve"> 95606 </t>
  </si>
  <si>
    <t xml:space="preserve">UMIDIFICAÇÃO DE MATERIAL PARA VALAS COM CAMINHÃO PIPA 10000L. AF_11/2016</t>
  </si>
  <si>
    <t xml:space="preserve"> 4.1.1.4 </t>
  </si>
  <si>
    <t xml:space="preserve"> TER-REG-010 </t>
  </si>
  <si>
    <t xml:space="preserve">4,12</t>
  </si>
  <si>
    <t xml:space="preserve"> MAO-OFC-075 </t>
  </si>
  <si>
    <t xml:space="preserve">23,10</t>
  </si>
  <si>
    <t xml:space="preserve">0,60</t>
  </si>
  <si>
    <t xml:space="preserve">2,01</t>
  </si>
  <si>
    <t xml:space="preserve"> MATED- 11198 </t>
  </si>
  <si>
    <t xml:space="preserve">COMPACTADOR DE SOLOS COM PLACA VIBRATORIA, DE 135 A 156 KG, COM MOTOR A DIESEL OU GASOLINA DE 4 A 6 HP, NAO REVERSIVEL ( LOCACAO)</t>
  </si>
  <si>
    <t xml:space="preserve">U</t>
  </si>
  <si>
    <t xml:space="preserve">12,61</t>
  </si>
  <si>
    <t xml:space="preserve">1,51</t>
  </si>
  <si>
    <t xml:space="preserve"> 4.1.1.5 </t>
  </si>
  <si>
    <t xml:space="preserve"> 96557 </t>
  </si>
  <si>
    <t xml:space="preserve">512,80</t>
  </si>
  <si>
    <t xml:space="preserve"> 90586 </t>
  </si>
  <si>
    <t xml:space="preserve">VIBRADOR DE IMERSÃO, DIÂMETRO DE PONTEIRA 45MM, MOTOR ELÉTRICO TRIFÁSICO POTÊNCIA DE 2 CV - CHP DIURNO. AF_06/2015</t>
  </si>
  <si>
    <t xml:space="preserve">1,29</t>
  </si>
  <si>
    <t xml:space="preserve">0,11</t>
  </si>
  <si>
    <t xml:space="preserve"> 90587 </t>
  </si>
  <si>
    <t xml:space="preserve">VIBRADOR DE IMERSÃO, DIÂMETRO DE PONTEIRA 45MM, MOTOR ELÉTRICO TRIFÁSICO POTÊNCIA DE 2 CV - CHI DIURNO. AF_06/2015</t>
  </si>
  <si>
    <t xml:space="preserve">0,44</t>
  </si>
  <si>
    <t xml:space="preserve">0,04</t>
  </si>
  <si>
    <t xml:space="preserve">9,14</t>
  </si>
  <si>
    <t xml:space="preserve"> 00001525 </t>
  </si>
  <si>
    <t xml:space="preserve">CONCRETO USINADO BOMBEAVEL, CLASSE DE RESISTENCIA C30, COM BRITA 0 E 1, SLUMP = 100 +/- 20 MM, INCLUI SERVICO DE BOMBEAMENTO (NBR 8953)</t>
  </si>
  <si>
    <t xml:space="preserve">430,55</t>
  </si>
  <si>
    <t xml:space="preserve">495,13</t>
  </si>
  <si>
    <t xml:space="preserve"> 4.1.1.6 </t>
  </si>
  <si>
    <t xml:space="preserve"> EST-FOR-005 </t>
  </si>
  <si>
    <t xml:space="preserve">52,57</t>
  </si>
  <si>
    <t xml:space="preserve"> ED-8461 </t>
  </si>
  <si>
    <t xml:space="preserve">FORMA E DESFORMA PARA LAJE DE MADEIRA COM TÁBUA E SARRAFO, REAPROVEITAMENTO (3X), EXCLUSIVE ESCORAMENTO</t>
  </si>
  <si>
    <t xml:space="preserve">65,18</t>
  </si>
  <si>
    <t xml:space="preserve">8,34</t>
  </si>
  <si>
    <t xml:space="preserve"> ED-8459 </t>
  </si>
  <si>
    <t xml:space="preserve">FORMA E DESFORMA PARA PILAR DE MADEIRA COM TÁBUA E SARRAFO, REAPROVEITAMENTO (3X), EXCLUSIVE ESCORAMENTO</t>
  </si>
  <si>
    <t xml:space="preserve">54,97</t>
  </si>
  <si>
    <t xml:space="preserve">18,46</t>
  </si>
  <si>
    <t xml:space="preserve"> ED-8460 </t>
  </si>
  <si>
    <t xml:space="preserve">FORMA E DESFORMA PARA VIGA DE MADEIRA COM TÁBUA E SARRAFO, REAPROVEITAMENTO (3X), EXCLUSIVE ESCORAMENTO</t>
  </si>
  <si>
    <t xml:space="preserve">48,08</t>
  </si>
  <si>
    <t xml:space="preserve">25,77</t>
  </si>
  <si>
    <t xml:space="preserve"> 4.1.1.7 </t>
  </si>
  <si>
    <t xml:space="preserve"> 98557 </t>
  </si>
  <si>
    <t xml:space="preserve"> 88243 </t>
  </si>
  <si>
    <t xml:space="preserve">AJUDANTE ESPECIALIZADO COM ENCARGOS COMPLEMENTARES</t>
  </si>
  <si>
    <t xml:space="preserve"> 88270 </t>
  </si>
  <si>
    <t xml:space="preserve">IMPERMEABILIZADOR COM ENCARGOS COMPLEMENTARES</t>
  </si>
  <si>
    <t xml:space="preserve"> 00000626 </t>
  </si>
  <si>
    <t xml:space="preserve">MANTA LIQUIDA DE BASE ASFALTICA MODIFICADA COM A ADICAO DE ELASTOMEROS DILUIDOS EM SOLVENTE ORGANICO, APLICACAO A FRIO (MEMBRANA IMPERMEABILIZANTE ASFASTICA)</t>
  </si>
  <si>
    <t xml:space="preserve"> 4.1.1.8 </t>
  </si>
  <si>
    <t xml:space="preserve"> 96543 </t>
  </si>
  <si>
    <t xml:space="preserve">ARMAÇÃO DE BLOCO, VIGA BALDRAME E SAPATA UTILIZANDO AÇO CA-60 DE 4,2 E 5 MM - MONTAGEM.</t>
  </si>
  <si>
    <t xml:space="preserve"> 92791 </t>
  </si>
  <si>
    <t xml:space="preserve">CORTE E DOBRA DE AÇO CA-60, DIÂMETRO DE 5,0 MM, UTILIZADO EM ESTRUTURAS DIVERSAS, EXCETO LAJES. AF_12/2015</t>
  </si>
  <si>
    <t xml:space="preserve"> 88238 </t>
  </si>
  <si>
    <t xml:space="preserve">AJUDANTE DE ARMADOR COM ENCARGOS COMPLEMENTARES</t>
  </si>
  <si>
    <t xml:space="preserve"> 88245 </t>
  </si>
  <si>
    <t xml:space="preserve">ARMADOR COM ENCARGOS COMPLEMENTARES</t>
  </si>
  <si>
    <t xml:space="preserve"> 00043132 </t>
  </si>
  <si>
    <t xml:space="preserve">ARAME RECOZIDO 16 BWG, D = 1,65 MM (0,016 KG/M) OU 18 BWG, D = 1,25 MM (0,01 KG/M)</t>
  </si>
  <si>
    <t xml:space="preserve"> 00039017 </t>
  </si>
  <si>
    <t xml:space="preserve">ESPACADOR / DISTANCIADOR CIRCULAR COM ENTRADA LATERAL, EM PLASTICO, PARA VERGALHAO *4,2 A 12,5* MM, COBRIMENTO 20 MM</t>
  </si>
  <si>
    <t xml:space="preserve"> 4.1.1.9 </t>
  </si>
  <si>
    <t xml:space="preserve"> 96545 </t>
  </si>
  <si>
    <t xml:space="preserve"> 92793 </t>
  </si>
  <si>
    <t xml:space="preserve">CORTE E DOBRA DE AÇO CA-50, DIÂMETRO DE 8,0 MM, UTILIZADO EM ESTRUTURAS DIVERSAS, EXCETO LAJES. AF_12/2015</t>
  </si>
  <si>
    <t xml:space="preserve"> 4.1.2 </t>
  </si>
  <si>
    <t xml:space="preserve">LAJE PISO E RAMPA ACESSO</t>
  </si>
  <si>
    <t xml:space="preserve"> 4.1.2.1 </t>
  </si>
  <si>
    <t xml:space="preserve"> PIS-LON-005 </t>
  </si>
  <si>
    <t xml:space="preserve">2,56</t>
  </si>
  <si>
    <t xml:space="preserve">1,68</t>
  </si>
  <si>
    <t xml:space="preserve"> MATED- 12058 </t>
  </si>
  <si>
    <t xml:space="preserve">LONA PLÁSTICA (COR: PRETA/ESPESSURA: 150 MICRAS)</t>
  </si>
  <si>
    <t xml:space="preserve">0,84</t>
  </si>
  <si>
    <t xml:space="preserve">0,88</t>
  </si>
  <si>
    <t xml:space="preserve"> 4.1.2.2 </t>
  </si>
  <si>
    <t xml:space="preserve"> 97092 </t>
  </si>
  <si>
    <t xml:space="preserve"> 00007156 </t>
  </si>
  <si>
    <t xml:space="preserve">TELA DE ACO SOLDADA NERVURADA, CA-60, Q-196, (3,11 KG/M2), DIAMETRO DO FIO = 5,0 MM, LARGURA = 2,45 M, ESPACAMENTO DA MALHA = 10 X 10 CM</t>
  </si>
  <si>
    <t xml:space="preserve"> 00042407 </t>
  </si>
  <si>
    <t xml:space="preserve">TRELICA NERVURADA (ESPACADOR), ALTURA = 120,0 MM, DIAMETRO DOS BANZOS INFERIORES E SUPERIOR = 6,0 MM, DIAMETRO DA DIAGONAL = 4,2 MM</t>
  </si>
  <si>
    <t xml:space="preserve"> 4.1.2.3 </t>
  </si>
  <si>
    <t xml:space="preserve"> 97096 </t>
  </si>
  <si>
    <t xml:space="preserve"> 4.1.3 </t>
  </si>
  <si>
    <t xml:space="preserve"> 4.1.3.1 </t>
  </si>
  <si>
    <t xml:space="preserve"> COMP-ABRIGO-03 </t>
  </si>
  <si>
    <t xml:space="preserve">Próprio</t>
  </si>
  <si>
    <t xml:space="preserve"> 88240 </t>
  </si>
  <si>
    <t xml:space="preserve">AJUDANTE DE ESTRUTURA METÁLICA COM ENCARGOS COMPLEMENTARES</t>
  </si>
  <si>
    <t xml:space="preserve"> 88278 </t>
  </si>
  <si>
    <t xml:space="preserve">MONTADOR DE ESTRUTURA METÁLICA COM ENCARGOS COMPLEMENTARES</t>
  </si>
  <si>
    <t xml:space="preserve"> 73656 </t>
  </si>
  <si>
    <t xml:space="preserve">JATEAMENTO COM AREIA EM ESTRUTURA METALICA</t>
  </si>
  <si>
    <t xml:space="preserve"> 74064/001 </t>
  </si>
  <si>
    <t xml:space="preserve">FUNDO ANTICORROSIVO A BASE DE OXIDO DE FERRO (ZARCAO), DUAS DEMAOS</t>
  </si>
  <si>
    <t xml:space="preserve"> 100740 </t>
  </si>
  <si>
    <t xml:space="preserve">PINTURA COM TINTA ALQUÍDICA DE ACABAMENTO (ESMALTE SINTÉTICO ACETINADO) APLICADA A ROLO OU PINCEL SOBRE PERFIL METÁLICO EXECUTADO EM FÁBRICA (POR DEMÃO). AF_01/2020</t>
  </si>
  <si>
    <t xml:space="preserve"> 00000442 </t>
  </si>
  <si>
    <t xml:space="preserve">PARAFUSO FRANCES M16 EM ACO GALVANIZADO, COMPRIMENTO = 45 MM, DIAMETRO = 16 MM, CABECA ABAULADA</t>
  </si>
  <si>
    <t xml:space="preserve"> 00001333 </t>
  </si>
  <si>
    <t xml:space="preserve">CHAPA DE ACO GROSSA, ASTM A36, E = 1/2 " (12,70 MM) 99,59 KG/M2</t>
  </si>
  <si>
    <t xml:space="preserve"> 00040598 </t>
  </si>
  <si>
    <t xml:space="preserve">PERFIL UDC ("U" DOBRADO DE CHAPA) SIMPLES DE ACO LAMINADO, GALVANIZADO, ASTM A36, 127 X 50 MM, E= 3 MM</t>
  </si>
  <si>
    <t xml:space="preserve"> 4.1.3.2 </t>
  </si>
  <si>
    <t xml:space="preserve"> 4.2 </t>
  </si>
  <si>
    <t xml:space="preserve"> 4.2.1 </t>
  </si>
  <si>
    <t xml:space="preserve"> 4.2.1.1 </t>
  </si>
  <si>
    <t xml:space="preserve"> 97647 </t>
  </si>
  <si>
    <t xml:space="preserve"> 88323 </t>
  </si>
  <si>
    <t xml:space="preserve">TELHADISTA COM ENCARGOS COMPLEMENTARES</t>
  </si>
  <si>
    <t xml:space="preserve"> 4.2.2 </t>
  </si>
  <si>
    <t xml:space="preserve"> 4.2.2.1 </t>
  </si>
  <si>
    <t xml:space="preserve"> 92580 </t>
  </si>
  <si>
    <t xml:space="preserve"> 93282 </t>
  </si>
  <si>
    <t xml:space="preserve">GUINCHO ELÉTRICO DE COLUNA, CAPACIDADE 400 KG, COM MOTO FREIO, MOTOR TRIFÁSICO DE 1,25 CV - CHI DIURNO. AF_03/2016</t>
  </si>
  <si>
    <t xml:space="preserve"> 93281 </t>
  </si>
  <si>
    <t xml:space="preserve">GUINCHO ELÉTRICO DE COLUNA, CAPACIDADE 400 KG, COM MOTO FREIO, MOTOR TRIFÁSICO DE 1,25 CV - CHP DIURNO. AF_03/2016</t>
  </si>
  <si>
    <t xml:space="preserve"> 00040549 </t>
  </si>
  <si>
    <t xml:space="preserve">PARAFUSO, COMUM, ASTM A307, SEXTAVADO, DIAMETRO 1/2" (12,7 MM), COMPRIMENTO 1" (25,4 MM)</t>
  </si>
  <si>
    <t xml:space="preserve">CENTO</t>
  </si>
  <si>
    <t xml:space="preserve"> 00043083 </t>
  </si>
  <si>
    <t xml:space="preserve">PERFIL "U" ENRIJECIDO DE ACO GALVANIZADO, DOBRADO, 150 X 60 X 20 MM, E = 3,00 MM OU 200 X 75 X 25 MM, E = 3,75 MM</t>
  </si>
  <si>
    <t xml:space="preserve"> 4.2.2.2 </t>
  </si>
  <si>
    <t xml:space="preserve"> PIN-ESM-035 </t>
  </si>
  <si>
    <t xml:space="preserve">30,32</t>
  </si>
  <si>
    <t xml:space="preserve"> MAO-AJD-030 </t>
  </si>
  <si>
    <t xml:space="preserve">AJUDANTE DE PINTOR COM ENCARGOS COMPLEMENTARES</t>
  </si>
  <si>
    <t xml:space="preserve">19,11</t>
  </si>
  <si>
    <t xml:space="preserve">1,52</t>
  </si>
  <si>
    <t xml:space="preserve"> MAO-OFC-080 </t>
  </si>
  <si>
    <t xml:space="preserve">PINTOR COM ENCARGOS COMPLEMENTARES</t>
  </si>
  <si>
    <t xml:space="preserve">24,16</t>
  </si>
  <si>
    <t xml:space="preserve">19,32</t>
  </si>
  <si>
    <t xml:space="preserve"> MATED- 12750 </t>
  </si>
  <si>
    <t xml:space="preserve">FUNDO PARA SUPERÍFICIE GALVANIZADA ( ACABAMENTO: FOSCO)</t>
  </si>
  <si>
    <t xml:space="preserve">l</t>
  </si>
  <si>
    <t xml:space="preserve">30,17</t>
  </si>
  <si>
    <t xml:space="preserve">4,82</t>
  </si>
  <si>
    <t xml:space="preserve"> MATED- 11433 </t>
  </si>
  <si>
    <t xml:space="preserve">LIXA PARA SUPERFÍCIE METÁLICA EM FOLHA ( GRÃO: 100|DIMENSÃO: 225x275MM)</t>
  </si>
  <si>
    <t xml:space="preserve">un</t>
  </si>
  <si>
    <t xml:space="preserve">11,47</t>
  </si>
  <si>
    <t xml:space="preserve">0,34</t>
  </si>
  <si>
    <t xml:space="preserve"> MATED- 11432 </t>
  </si>
  <si>
    <t xml:space="preserve">SOLVENTE DILUENTE À BASE DE AGUARRÁS</t>
  </si>
  <si>
    <t xml:space="preserve">3,06</t>
  </si>
  <si>
    <t xml:space="preserve">0,91</t>
  </si>
  <si>
    <t xml:space="preserve"> MATED- 11444 </t>
  </si>
  <si>
    <t xml:space="preserve">TINTA ESMALTE SINTÉTICO (TIPO: PREMIUM/ ACABAMENTO: ACETINADO )</t>
  </si>
  <si>
    <t xml:space="preserve">28,46</t>
  </si>
  <si>
    <t xml:space="preserve">3,41</t>
  </si>
  <si>
    <t xml:space="preserve"> 4.2.3 </t>
  </si>
  <si>
    <t xml:space="preserve"> 4.2.3.1 </t>
  </si>
  <si>
    <t xml:space="preserve"> COB-TEL-045 </t>
  </si>
  <si>
    <t xml:space="preserve">82,71</t>
  </si>
  <si>
    <t xml:space="preserve"> MAO-OFC-070 </t>
  </si>
  <si>
    <t xml:space="preserve">MONTADOR COM ENCARGOS COMPLEMENTARES</t>
  </si>
  <si>
    <t xml:space="preserve">13,44</t>
  </si>
  <si>
    <t xml:space="preserve">21,41</t>
  </si>
  <si>
    <t xml:space="preserve">8,56</t>
  </si>
  <si>
    <t xml:space="preserve"> MATED- 11377 </t>
  </si>
  <si>
    <t xml:space="preserve">CONJUNTO VEDAÇÃO ELÁSTICA (DIÂMETRO DO FURO: 8MM)</t>
  </si>
  <si>
    <t xml:space="preserve">48,09</t>
  </si>
  <si>
    <t xml:space="preserve">57,70</t>
  </si>
  <si>
    <t xml:space="preserve"> MATED- 11379 </t>
  </si>
  <si>
    <t xml:space="preserve">GANCHO CHATO PARA FIXAÇÃO DE TELHAS ( COMPRIMENTO: 100MM)</t>
  </si>
  <si>
    <t xml:space="preserve">0,12</t>
  </si>
  <si>
    <t xml:space="preserve">0,07</t>
  </si>
  <si>
    <t xml:space="preserve"> MATED- 12176 </t>
  </si>
  <si>
    <t xml:space="preserve">TELHA GALVANIZADA ( MODELO: TRAPEZOIDAL/ ACABAMENTO: NATURAL SEM PINTURA/ESPESSURA TELHA: 0,50MM/ALTURA: 40MM/TIPO: SIMPLES SEM ISOLAMENTO TERMOACÚSTICO/ MATERIAL: GALVALUME)</t>
  </si>
  <si>
    <t xml:space="preserve">0,98</t>
  </si>
  <si>
    <t xml:space="preserve">2,94</t>
  </si>
  <si>
    <t xml:space="preserve"> 4.2.4 </t>
  </si>
  <si>
    <t xml:space="preserve"> 4.2.4.1 </t>
  </si>
  <si>
    <t xml:space="preserve"> COB-CUM-015 </t>
  </si>
  <si>
    <t xml:space="preserve">32,86</t>
  </si>
  <si>
    <t xml:space="preserve"> MAO-AJD-025 </t>
  </si>
  <si>
    <t xml:space="preserve">AJUDANTE DE TELHADISTA COM ENCARGOS COMPLEMENTARES</t>
  </si>
  <si>
    <t xml:space="preserve">25,03</t>
  </si>
  <si>
    <t xml:space="preserve">5,00</t>
  </si>
  <si>
    <t xml:space="preserve"> MAO-OFC-105 </t>
  </si>
  <si>
    <t xml:space="preserve">3,80</t>
  </si>
  <si>
    <t xml:space="preserve">0,18</t>
  </si>
  <si>
    <t xml:space="preserve"> MATED- 12561 </t>
  </si>
  <si>
    <t xml:space="preserve">CUMEEIRA GALVANIZADA TRAPEZOIDAL SIMPLES</t>
  </si>
  <si>
    <t xml:space="preserve">20,53</t>
  </si>
  <si>
    <t xml:space="preserve">20,94</t>
  </si>
  <si>
    <t xml:space="preserve"> 4.2.4.2 </t>
  </si>
  <si>
    <t xml:space="preserve"> 94228 </t>
  </si>
  <si>
    <t xml:space="preserve"> 00040783 </t>
  </si>
  <si>
    <t xml:space="preserve">CALHA QUADRADA DE CHAPA DE ACO GALVANIZADA NUM 24, CORTE 50 CM</t>
  </si>
  <si>
    <t xml:space="preserve"> 00005061 </t>
  </si>
  <si>
    <t xml:space="preserve">PREGO DE ACO POLIDO COM CABECA 18 X 27 (2 1/2 X 10)</t>
  </si>
  <si>
    <t xml:space="preserve"> 00005104 </t>
  </si>
  <si>
    <t xml:space="preserve">REBITE DE ALUMINIO VAZADO DE REPUXO, 3,2 X 8 MM (1KG = 1025 UNIDADES)</t>
  </si>
  <si>
    <t xml:space="preserve"> 00000142 </t>
  </si>
  <si>
    <t xml:space="preserve">SELANTE ELASTICO MONOCOMPONENTE A BASE DE POLIURETANO (PU) PARA JUNTAS DIVERSAS</t>
  </si>
  <si>
    <t xml:space="preserve">310ML</t>
  </si>
  <si>
    <t xml:space="preserve"> 00013388 </t>
  </si>
  <si>
    <t xml:space="preserve">SOLDA EM BARRA DE ESTANHO-CHUMBO 50/50</t>
  </si>
  <si>
    <t xml:space="preserve"> 4.2.4.3 </t>
  </si>
  <si>
    <t xml:space="preserve"> 91789 </t>
  </si>
  <si>
    <t xml:space="preserve"> 89576 </t>
  </si>
  <si>
    <t xml:space="preserve">TUBO PVC, SÉRIE R, ÁGUA PLUVIAL, DN 75 MM, FORNECIDO E INSTALADO EM CONDUTORES VERTICAIS DE ÁGUAS PLUVIAIS. AF_12/2014</t>
  </si>
  <si>
    <t xml:space="preserve"> 89511 </t>
  </si>
  <si>
    <t xml:space="preserve">TUBO PVC, SÉRIE R, ÁGUA PLUVIAL, DN 75 MM, FORNECIDO E INSTALADO EM RAMAL DE ENCAMINHAMENTO. AF_12/2014</t>
  </si>
  <si>
    <t xml:space="preserve"> 89582 </t>
  </si>
  <si>
    <t xml:space="preserve">JOELHO 45 GRAUS, PVC, SERIE R, ÁGUA PLUVIAL, DN 75 MM, JUNTA ELÁSTICA, FORNECIDO E INSTALADO EM CONDUTORES VERTICAIS DE ÁGUAS PLUVIAIS. AF_12/2014</t>
  </si>
  <si>
    <t xml:space="preserve"> 89557 </t>
  </si>
  <si>
    <t xml:space="preserve">REDUÇÃO EXCÊNTRICA, PVC, SERIE R, ÁGUA PLUVIAL, DN 100 X 75 MM, JUNTA ELÁSTICA, FORNECIDO E INSTALADO EM RAMAL DE ENCAMINHAMENTO. AF_12/2014</t>
  </si>
  <si>
    <t xml:space="preserve"> 89581 </t>
  </si>
  <si>
    <t xml:space="preserve">JOELHO 90 GRAUS, PVC, SERIE R, ÁGUA PLUVIAL, DN 75 MM, JUNTA ELÁSTICA, FORNECIDO E INSTALADO EM CONDUTORES VERTICAIS DE ÁGUAS PLUVIAIS. AF_12/2014</t>
  </si>
  <si>
    <t xml:space="preserve"> 89547 </t>
  </si>
  <si>
    <t xml:space="preserve">LUVA SIMPLES, PVC, SERIE R, ÁGUA PLUVIAL, DN 75 MM, JUNTA ELÁSTICA, FORNECIDO E INSTALADO EM RAMAL DE ENCAMINHAMENTO. AF_12/2014</t>
  </si>
  <si>
    <t xml:space="preserve"> 89522 </t>
  </si>
  <si>
    <t xml:space="preserve">JOELHO 90 GRAUS, PVC, SERIE R, ÁGUA PLUVIAL, DN 75 MM, JUNTA ELÁSTICA, FORNECIDO E INSTALADO EM RAMAL DE ENCAMINHAMENTO. AF_12/2014</t>
  </si>
  <si>
    <t xml:space="preserve"> 89524 </t>
  </si>
  <si>
    <t xml:space="preserve">JOELHO 45 GRAUS, PVC, SERIE R, ÁGUA PLUVIAL, DN 75 MM, JUNTA ELÁSTICA, FORNECIDO E INSTALADO EM RAMAL DE ENCAMINHAMENTO. AF_12/2014</t>
  </si>
  <si>
    <t xml:space="preserve"> 89599 </t>
  </si>
  <si>
    <t xml:space="preserve">LUVA SIMPLES, PVC, SERIE R, ÁGUA PLUVIAL, DN 75 MM, JUNTA ELÁSTICA, FORNECIDO E INSTALADO EM CONDUTORES VERTICAIS DE ÁGUAS PLUVIAIS. AF_12/2014</t>
  </si>
  <si>
    <t xml:space="preserve"> 89685 </t>
  </si>
  <si>
    <t xml:space="preserve">JUNÇÃO SIMPLES, PVC, SERIE R, ÁGUA PLUVIAL, DN 75 X 75 MM, JUNTA ELÁSTICA, FORNECIDO E INSTALADO EM CONDUTORES VERTICAIS DE ÁGUAS PLUVIAIS. AF_12/2014</t>
  </si>
  <si>
    <t xml:space="preserve"> 89687 </t>
  </si>
  <si>
    <t xml:space="preserve">TÊ, PVC, SERIE R, ÁGUA PLUVIAL, DN 75 X 75 MM, JUNTA ELÁSTICA, FORNECIDO E INSTALADO EM CONDUTORES VERTICAIS DE ÁGUAS PLUVIAIS. AF_12/2014</t>
  </si>
  <si>
    <t xml:space="preserve"> 89692 </t>
  </si>
  <si>
    <t xml:space="preserve">JUNÇÃO SIMPLES, PVC, SERIE R, ÁGUA PLUVIAL, DN 100 X 75 MM, JUNTA ELÁSTICA, FORNECIDO E INSTALADO EM CONDUTORES VERTICAIS DE ÁGUAS PLUVIAIS. AF_12/2014</t>
  </si>
  <si>
    <t xml:space="preserve"> 90454 </t>
  </si>
  <si>
    <t xml:space="preserve">PASSANTE TIPO TUBO DE DIÂMETRO MAIORES QUE 40 MM E MENORES OU IGUAIS A 75 MM, FIXADO EM LAJE. AF_05/2015</t>
  </si>
  <si>
    <t xml:space="preserve"> 90437 </t>
  </si>
  <si>
    <t xml:space="preserve">FURO EM ALVENARIA PARA DIÂMETROS MAIORES QUE 40 MM E MENORES OU IGUAIS A 75 MM. AF_05/2015</t>
  </si>
  <si>
    <t xml:space="preserve"> 91191 </t>
  </si>
  <si>
    <t xml:space="preserve">CHUMBAMENTO PONTUAL EM PASSAGEM DE TUBO COM DIÂMETROS ENTRE 40 MM E 75 MM. AF_05/2015</t>
  </si>
  <si>
    <t xml:space="preserve"> 4.3 </t>
  </si>
  <si>
    <t xml:space="preserve"> 4.3.1 </t>
  </si>
  <si>
    <t xml:space="preserve"> 4.3.1.1 </t>
  </si>
  <si>
    <t xml:space="preserve"> 103322 </t>
  </si>
  <si>
    <t xml:space="preserve"> 87292 </t>
  </si>
  <si>
    <t xml:space="preserve">ARGAMASSA TRAÇO 1:2:8 (EM VOLUME DE CIMENTO, CAL E AREIA MÉDIA ÚMIDA) PARA EMBOÇO/MASSA ÚNICA/ASSENTAMENTO DE ALVENARIA DE VEDAÇÃO, PREPARO MECÂNICO COM BETONEIRA 400 L. AF_08/2019</t>
  </si>
  <si>
    <t xml:space="preserve"> 00037592 </t>
  </si>
  <si>
    <t xml:space="preserve">BLOCO CERAMICO / TIJOLO VAZADO PARA ALVENARIA DE VEDACAO, FUROS NA VERTICAL,, 9 X 19 X 39 CM (NBR 15270)</t>
  </si>
  <si>
    <t xml:space="preserve"> 00037395 </t>
  </si>
  <si>
    <t xml:space="preserve">PINO DE ACO COM FURO, HASTE = 27 MM (ACAO DIRETA)</t>
  </si>
  <si>
    <t xml:space="preserve"> 00034557 </t>
  </si>
  <si>
    <t xml:space="preserve">TELA DE ACO SOLDADA GALVANIZADA/ZINCADA PARA ALVENARIA, FIO D = *1,20 A 1,70* MM, MALHA 15 X 15 MM, (C X L) *50 X 7,5* CM</t>
  </si>
  <si>
    <t xml:space="preserve"> 4.3.2 </t>
  </si>
  <si>
    <t xml:space="preserve"> 4.3.2.1 </t>
  </si>
  <si>
    <t xml:space="preserve"> 87879 </t>
  </si>
  <si>
    <t xml:space="preserve"> 87313 </t>
  </si>
  <si>
    <t xml:space="preserve">ARGAMASSA TRAÇO 1:3 (EM VOLUME DE CIMENTO E AREIA GROSSA ÚMIDA) PARA CHAPISCO CONVENCIONAL, PREPARO MECÂNICO COM BETONEIRA 400 L. AF_08/2019</t>
  </si>
  <si>
    <t xml:space="preserve"> 4.3.2.2 </t>
  </si>
  <si>
    <t xml:space="preserve"> 87794 </t>
  </si>
  <si>
    <t xml:space="preserve"> 87369 </t>
  </si>
  <si>
    <t xml:space="preserve">ARGAMASSA TRAÇO 1:2:8 (EM VOLUME DE CIMENTO, CAL E AREIA MÉDIA ÚMIDA) PARA EMBOÇO/MASSA ÚNICA/ASSENTAMENTO DE ALVENARIA DE VEDAÇÃO, PREPARO MANUAL. AF_08/2019</t>
  </si>
  <si>
    <t xml:space="preserve"> 00037411 </t>
  </si>
  <si>
    <t xml:space="preserve">TELA DE ACO SOLDADA GALVANIZADA/ZINCADA PARA ALVENARIA, FIO D = *1,24 MM, MALHA 25 X 25 MM</t>
  </si>
  <si>
    <t xml:space="preserve"> 4.3.2.3 </t>
  </si>
  <si>
    <t xml:space="preserve"> REV-AZU-011 </t>
  </si>
  <si>
    <t xml:space="preserve">58,20</t>
  </si>
  <si>
    <t xml:space="preserve"> REV-AZU-015 </t>
  </si>
  <si>
    <t xml:space="preserve">APLICAÇÃO DE REJUNTE CIMENTÍCIO COLORIDO INDUSTRIALIZADO PARA REVESTIMENTOS DE PAREDE/PISO COM JUNTAS DE ATÉ 3MM DE ESPESSURA</t>
  </si>
  <si>
    <t xml:space="preserve">4,81</t>
  </si>
  <si>
    <t xml:space="preserve"> MAO-OFC-005 </t>
  </si>
  <si>
    <t xml:space="preserve">AZULEJISTA COM ENCARGOS COMPLEMENTARES</t>
  </si>
  <si>
    <t xml:space="preserve">24,54</t>
  </si>
  <si>
    <t xml:space="preserve">14,99</t>
  </si>
  <si>
    <t xml:space="preserve">5,13</t>
  </si>
  <si>
    <t xml:space="preserve"> MATED- 12351 </t>
  </si>
  <si>
    <t xml:space="preserve">ARGAMASSA COLANTE ( TIPO: AC-I)</t>
  </si>
  <si>
    <t xml:space="preserve">0,54</t>
  </si>
  <si>
    <t xml:space="preserve">2,55</t>
  </si>
  <si>
    <t xml:space="preserve"> MATED- 11415 </t>
  </si>
  <si>
    <t xml:space="preserve">AZULEJO ESMALTADO LISO (COMPRIMENTO: 20CM| LARGURA: 20CM)</t>
  </si>
  <si>
    <t xml:space="preserve">29,26</t>
  </si>
  <si>
    <t xml:space="preserve">30,72</t>
  </si>
  <si>
    <t xml:space="preserve"> 4.3.3 </t>
  </si>
  <si>
    <t xml:space="preserve"> 4.3.3.1 </t>
  </si>
  <si>
    <t xml:space="preserve"> 88485 </t>
  </si>
  <si>
    <t xml:space="preserve"> 88310 </t>
  </si>
  <si>
    <t xml:space="preserve"> 00006085 </t>
  </si>
  <si>
    <t xml:space="preserve">SELADOR ACRILICO OPACO PREMIUM INTERIOR/EXTERIOR</t>
  </si>
  <si>
    <t xml:space="preserve">L</t>
  </si>
  <si>
    <t xml:space="preserve"> 4.3.3.2 </t>
  </si>
  <si>
    <t xml:space="preserve"> 88489 </t>
  </si>
  <si>
    <t xml:space="preserve"> 00007356 </t>
  </si>
  <si>
    <t xml:space="preserve">TINTA LATEX ACRILICA PREMIUM, COR BRANCO FOSCO</t>
  </si>
  <si>
    <t xml:space="preserve"> 4.3.3.3 </t>
  </si>
  <si>
    <t xml:space="preserve"> 100719 </t>
  </si>
  <si>
    <t xml:space="preserve"> 00005318 </t>
  </si>
  <si>
    <t xml:space="preserve">DILUENTE AGUARRAS</t>
  </si>
  <si>
    <t xml:space="preserve"> 00007307 </t>
  </si>
  <si>
    <t xml:space="preserve">FUNDO ANTICORROSIVO PARA METAIS FERROSOS (ZARCAO)</t>
  </si>
  <si>
    <t xml:space="preserve"> 4.3.3.4 </t>
  </si>
  <si>
    <t xml:space="preserve"> 100761 </t>
  </si>
  <si>
    <t xml:space="preserve"> 00007288 </t>
  </si>
  <si>
    <t xml:space="preserve">TINTA ESMALTE SINTETICO PREMIUM FOSCO</t>
  </si>
  <si>
    <t xml:space="preserve"> 4.3.4 </t>
  </si>
  <si>
    <t xml:space="preserve"> 4.3.4.1 </t>
  </si>
  <si>
    <t xml:space="preserve"> 88423 </t>
  </si>
  <si>
    <t xml:space="preserve"> 00038877 </t>
  </si>
  <si>
    <t xml:space="preserve">MASSA PREMIUM PARA TEXTURA LISA DE BASE ACRILICA, USO INTERNO E EXTERNO</t>
  </si>
  <si>
    <t xml:space="preserve"> 4.3.5 </t>
  </si>
  <si>
    <t xml:space="preserve"> 4.3.5.1 </t>
  </si>
  <si>
    <t xml:space="preserve"> 87251 </t>
  </si>
  <si>
    <t xml:space="preserve"> 88256 </t>
  </si>
  <si>
    <t xml:space="preserve">AZULEJISTA OU LADRILHISTA COM ENCARGOS COMPLEMENTARES</t>
  </si>
  <si>
    <t xml:space="preserve"> 00001381 </t>
  </si>
  <si>
    <t xml:space="preserve">ARGAMASSA COLANTE AC I PARA CERAMICAS</t>
  </si>
  <si>
    <t xml:space="preserve"> 00001287 </t>
  </si>
  <si>
    <t xml:space="preserve">PISO EM CERAMICA ESMALTADA EXTRA, PEI MAIOR OU IGUAL A 4, FORMATO MENOR OU IGUAL A 2025 CM2</t>
  </si>
  <si>
    <t xml:space="preserve"> 00034357 </t>
  </si>
  <si>
    <t xml:space="preserve">REJUNTE CIMENTICIO, QUALQUER COR</t>
  </si>
  <si>
    <t xml:space="preserve"> 4.3.5.2 </t>
  </si>
  <si>
    <t xml:space="preserve"> 98680 </t>
  </si>
  <si>
    <t xml:space="preserve">PISO CIMENTADO, TRAÇO 1:3 (CIMENTO E AREIA), ACABAMENTO LISO, ESPESSURA 3,0 CM, PREPARO MECÂNICO DA ARGAMASSA.</t>
  </si>
  <si>
    <t xml:space="preserve"> 87298 </t>
  </si>
  <si>
    <t xml:space="preserve">ARGAMASSA TRAÇO 1:3 (EM VOLUME DE CIMENTO E AREIA MÉDIA ÚMIDA) PARA CONTRAPISO, PREPARO MECÂNICO COM BETONEIRA 400 L. AF_08/2019</t>
  </si>
  <si>
    <t xml:space="preserve"> 00001379 </t>
  </si>
  <si>
    <t xml:space="preserve">CIMENTO PORTLAND COMPOSTO CP II-32</t>
  </si>
  <si>
    <t xml:space="preserve"> 00003671 </t>
  </si>
  <si>
    <t xml:space="preserve">JUNTA PLASTICA DE DILATACAO PARA PISOS, COR CINZA, 17 X 3 MM (ALTURA X ESPESSURA)</t>
  </si>
  <si>
    <t xml:space="preserve"> 4.3.5.3 </t>
  </si>
  <si>
    <t xml:space="preserve"> ROD-ARD-005 </t>
  </si>
  <si>
    <t xml:space="preserve">8,91</t>
  </si>
  <si>
    <t xml:space="preserve">1,26</t>
  </si>
  <si>
    <t xml:space="preserve">3,46</t>
  </si>
  <si>
    <t xml:space="preserve"> MATED- 12352 </t>
  </si>
  <si>
    <t xml:space="preserve">ARGAMASSA COLANTE ( TIPO: AC-III)</t>
  </si>
  <si>
    <t xml:space="preserve">0,42</t>
  </si>
  <si>
    <t xml:space="preserve"> MATED- 12756 </t>
  </si>
  <si>
    <t xml:space="preserve">RODAPÉ DE ARDÓSIA (COR : NATURAL/ESPESSURA: 7MM/ALTURA: 5CM)</t>
  </si>
  <si>
    <t xml:space="preserve">3,35</t>
  </si>
  <si>
    <t xml:space="preserve">3,51</t>
  </si>
  <si>
    <t xml:space="preserve"> 4.3.6 </t>
  </si>
  <si>
    <t xml:space="preserve"> 4.3.6.1 </t>
  </si>
  <si>
    <t xml:space="preserve"> SER-POR-050 </t>
  </si>
  <si>
    <t xml:space="preserve">PORTÃO DE FERRO PADRÃO, EM CHAPA (TIPO LAMBRI), COLOCADO COM CADEADO (P01 E P02)</t>
  </si>
  <si>
    <t xml:space="preserve">278,35</t>
  </si>
  <si>
    <t xml:space="preserve"> SER-COL-015 </t>
  </si>
  <si>
    <t xml:space="preserve">ASSENTAMENTO DE GRADIS E PORTÕES</t>
  </si>
  <si>
    <t xml:space="preserve">75,35</t>
  </si>
  <si>
    <t xml:space="preserve"> MATED- 12660 </t>
  </si>
  <si>
    <t xml:space="preserve">PORTÃO DE FERRO PADRÃO, EM CHAPA (TIPO LAMBRI )</t>
  </si>
  <si>
    <t xml:space="preserve">203,00</t>
  </si>
  <si>
    <t xml:space="preserve"> 4.3.6.2 </t>
  </si>
  <si>
    <t xml:space="preserve"> SEE-ALA-005 </t>
  </si>
  <si>
    <t xml:space="preserve">795,13</t>
  </si>
  <si>
    <t xml:space="preserve"> SEE-FUN-010 </t>
  </si>
  <si>
    <t xml:space="preserve">CINTA ARMADA EM CONCRETO 20 MPa, INCLUSIVE LASTRO 5 CM EM CONCRETO MAGRO 9 MPa, FORMAS LATERAIS E DESFORMA.</t>
  </si>
  <si>
    <t xml:space="preserve">3.253,22</t>
  </si>
  <si>
    <t xml:space="preserve">325,32</t>
  </si>
  <si>
    <t xml:space="preserve">40,34</t>
  </si>
  <si>
    <t xml:space="preserve">25,69</t>
  </si>
  <si>
    <t xml:space="preserve"> MATED- 11324 </t>
  </si>
  <si>
    <t xml:space="preserve">ARAME GALVANIZADO ( BITOLA: 10BWG|DIÂMETRO DO FIO: 3,40MM|MASSA LINEAR: 0,0713KG/M)</t>
  </si>
  <si>
    <t xml:space="preserve">92,23</t>
  </si>
  <si>
    <t xml:space="preserve">309,89</t>
  </si>
  <si>
    <t xml:space="preserve"> MATED- 11325 </t>
  </si>
  <si>
    <t xml:space="preserve">ARAME GALVANIZADO ( BITOLA: 14BWG|DIÂMETRO DO FIO: 2,10MM|MASSA LINEAR: 0,0272KG/M)</t>
  </si>
  <si>
    <t xml:space="preserve">16,05</t>
  </si>
  <si>
    <t xml:space="preserve">3,21</t>
  </si>
  <si>
    <t xml:space="preserve"> MATED- 11266 </t>
  </si>
  <si>
    <t xml:space="preserve">TELA DE ARAME GALVANIZADO PARA ALAMBRADO (DIMENSÕES DA TRAMA: 2X2"| TIPO DA MALHA: LOSANGULAR| BITOLA DO FIO: BWG 14 (2, 10MM))</t>
  </si>
  <si>
    <t xml:space="preserve">26,53</t>
  </si>
  <si>
    <t xml:space="preserve">89,14</t>
  </si>
  <si>
    <t xml:space="preserve"> MATED- 11579 </t>
  </si>
  <si>
    <t xml:space="preserve">TUBO DE AÇO CARBONO GALVANIZADO COM COSTURA (CLASSE: MÉDIA| DN: 50MM(2")|ESPESSURA: 3,75MM|PESO: 5,23KG/M)</t>
  </si>
  <si>
    <t xml:space="preserve">17,55</t>
  </si>
  <si>
    <t xml:space="preserve">1,54</t>
  </si>
  <si>
    <t xml:space="preserve"> 4.3.6.3 </t>
  </si>
  <si>
    <t xml:space="preserve"> SER-CAI-006 </t>
  </si>
  <si>
    <t xml:space="preserve">241,72</t>
  </si>
  <si>
    <t xml:space="preserve"> SER-COL-005 </t>
  </si>
  <si>
    <t xml:space="preserve">ASSENTAMENTO DE JANELAS METÁLICAS BASCULANTE OU FIXA</t>
  </si>
  <si>
    <t xml:space="preserve">85,37</t>
  </si>
  <si>
    <t xml:space="preserve"> MATED- 12465 </t>
  </si>
  <si>
    <t xml:space="preserve">CAIXILHO FIXO DE FERRO COM TELA CORRUGADA # 15 mm FIO 12</t>
  </si>
  <si>
    <t xml:space="preserve">156,35</t>
  </si>
  <si>
    <t xml:space="preserve"> SER-POR-076 </t>
  </si>
  <si>
    <t xml:space="preserve">PORTÃO EM TUBO GALVANIZADO 1 1/2" COM TELA FIO 12 # 1/2" E CADEADO (P01)</t>
  </si>
  <si>
    <t xml:space="preserve">362,35</t>
  </si>
  <si>
    <t xml:space="preserve"> MATED- 11981 </t>
  </si>
  <si>
    <t xml:space="preserve">PORTÃO EM TUBO GALVANIZADO 1 1/2" COM TELA FIO 12 # 1/2" E CADEADO</t>
  </si>
  <si>
    <t xml:space="preserve">287,00</t>
  </si>
  <si>
    <t xml:space="preserve"> 4.3.7 </t>
  </si>
  <si>
    <t xml:space="preserve"> 4.3.7.1 </t>
  </si>
  <si>
    <t xml:space="preserve"> BAN-ARD-005 </t>
  </si>
  <si>
    <t xml:space="preserve">213,46</t>
  </si>
  <si>
    <t xml:space="preserve"> AUX-ARG-010 </t>
  </si>
  <si>
    <t xml:space="preserve">ARGAMASSA, TRAÇO 1:3 (CIMENTO E AREIA), PREPARO MECÂNICO</t>
  </si>
  <si>
    <t xml:space="preserve">33,62</t>
  </si>
  <si>
    <t xml:space="preserve">46,20</t>
  </si>
  <si>
    <t xml:space="preserve">481,18</t>
  </si>
  <si>
    <t xml:space="preserve"> MATED- 12793 </t>
  </si>
  <si>
    <t xml:space="preserve">BANCADA EM ARDÓSIA ( COR: NATURAL/TIPO: POLIDO/ESPESSURA: 3CM)</t>
  </si>
  <si>
    <t xml:space="preserve">7,77</t>
  </si>
  <si>
    <t xml:space="preserve">8,85</t>
  </si>
  <si>
    <t xml:space="preserve"> MATED- 12792 </t>
  </si>
  <si>
    <t xml:space="preserve">TESTEIRA EM ARDÓSIA ( COR: NATURAL/TIPO: POLIDO/ESPESSURA: 3CM)</t>
  </si>
  <si>
    <t xml:space="preserve">2,74</t>
  </si>
  <si>
    <t xml:space="preserve">7,86</t>
  </si>
  <si>
    <t xml:space="preserve"> MATED- 12746 </t>
  </si>
  <si>
    <t xml:space="preserve">TUBO EM METALON GALVANIZADO (FORMATO: RETANGULAR|SEÇÃO: 30X20MM|ESPESSURA: 1, 25MM|MASSA LINEAR: 0, 90KG/M)</t>
  </si>
  <si>
    <t xml:space="preserve">112,12</t>
  </si>
  <si>
    <t xml:space="preserve"> 4.3.7.2 </t>
  </si>
  <si>
    <t xml:space="preserve"> SEE-EST-040 </t>
  </si>
  <si>
    <t xml:space="preserve">169,33</t>
  </si>
  <si>
    <t xml:space="preserve"> ARM-AÇO-020 </t>
  </si>
  <si>
    <t xml:space="preserve">CORTE, DOBRA E MONTAGEM DE AÇO CA-50/60</t>
  </si>
  <si>
    <t xml:space="preserve">59,75</t>
  </si>
  <si>
    <t xml:space="preserve"> EST-FOR-015 </t>
  </si>
  <si>
    <t xml:space="preserve">FORMA E DESFORMA DE COMPENSADO RESINADO, ESP. 12MM, REAPROVEITAMENTO (3X), EXCLUSIVE ESCORAMENTO</t>
  </si>
  <si>
    <t xml:space="preserve">12,52</t>
  </si>
  <si>
    <t xml:space="preserve">60,09</t>
  </si>
  <si>
    <t xml:space="preserve"> EST-CON-030 </t>
  </si>
  <si>
    <t xml:space="preserve">FORNECIMENTO DE CONCRETO ESTRUTURAL, PREPARADO EM OBRA, COM FCK 20 MPA, INCLUSIVE LANÇAMENTO, ADENSAMENTO E ACABAMENTO</t>
  </si>
  <si>
    <t xml:space="preserve">563,36</t>
  </si>
  <si>
    <t xml:space="preserve">45,06</t>
  </si>
  <si>
    <t xml:space="preserve"> ED-50251 </t>
  </si>
  <si>
    <t xml:space="preserve">VIGAS PRIMÁRIAS ( LONGARINAS) PARA CIMBRAMENTO EM LAJE PRÉ MOLDADA, INCLUSIVE MONTAGEM E DESMONTAGEM, REAPROVEITAMENTO (6X), EXCLUSIVE ESCORAMENTO</t>
  </si>
  <si>
    <t xml:space="preserve">4,43</t>
  </si>
  <si>
    <t xml:space="preserve"> 4.4 </t>
  </si>
  <si>
    <t xml:space="preserve"> 4.4.1 </t>
  </si>
  <si>
    <t xml:space="preserve"> 98504 </t>
  </si>
  <si>
    <t xml:space="preserve"> 88441 </t>
  </si>
  <si>
    <t xml:space="preserve">JARDINEIRO COM ENCARGOS COMPLEMENTARES</t>
  </si>
  <si>
    <t xml:space="preserve"> 00003324 </t>
  </si>
  <si>
    <t xml:space="preserve">GRAMA BATATAIS EM PLACAS, SEM PLANTIO</t>
  </si>
  <si>
    <t xml:space="preserve"> 4.4.2 </t>
  </si>
  <si>
    <t xml:space="preserve"> 98520 </t>
  </si>
  <si>
    <t xml:space="preserve"> 00003123 </t>
  </si>
  <si>
    <t xml:space="preserve">FERTILIZANTE NPK - 4: 14: 8</t>
  </si>
  <si>
    <t xml:space="preserve"> 00038125 </t>
  </si>
  <si>
    <t xml:space="preserve">FERTILIZANTE ORGANICO COMPOSTO, CLASSE A</t>
  </si>
  <si>
    <t xml:space="preserve"> 4.4.3 </t>
  </si>
  <si>
    <t xml:space="preserve"> 98510 </t>
  </si>
  <si>
    <t xml:space="preserve"> 00000358 </t>
  </si>
  <si>
    <t xml:space="preserve">MUDA DE ARVORE ORNAMENTAL, OITI/AROEIRA SALSA/ANGICO/IPE/JACARANDA OU EQUIVALENTE  DA REGIAO, H= *1* M</t>
  </si>
  <si>
    <t xml:space="preserve"> 4.5 </t>
  </si>
  <si>
    <t xml:space="preserve"> 4.5.1 </t>
  </si>
  <si>
    <t xml:space="preserve"> INC-EXT-016 </t>
  </si>
  <si>
    <t xml:space="preserve">165,32</t>
  </si>
  <si>
    <t xml:space="preserve"> MAO-AJD-020 </t>
  </si>
  <si>
    <t xml:space="preserve">AJUDANTE DE BOMBEIRO/ENCANADOR COM ENCARGOS COMPLEMENTARES</t>
  </si>
  <si>
    <t xml:space="preserve">22,49</t>
  </si>
  <si>
    <t xml:space="preserve">21,36</t>
  </si>
  <si>
    <t xml:space="preserve"> MAO-OFC-040 </t>
  </si>
  <si>
    <t xml:space="preserve">BOMBEIRO/ENCANADOR COM ENCARGOS COMPLEMENTARES</t>
  </si>
  <si>
    <t xml:space="preserve">17,18</t>
  </si>
  <si>
    <t xml:space="preserve">16,32</t>
  </si>
  <si>
    <t xml:space="preserve"> MATED- 11337 </t>
  </si>
  <si>
    <t xml:space="preserve">BUCHA DE NYLON COM PARAFUSO AUTO ATARRAXANTE CABEÇA PANELA, FENDA SIMPLES ( COMPRIMENTO: 50MM / DIÂMETRO NOMINAL DO PARAFUSO: 4,8MM / DIÂMETRO NOMINAL DA BUCHA: 8MM)</t>
  </si>
  <si>
    <t xml:space="preserve"> MATED- 12539 </t>
  </si>
  <si>
    <t xml:space="preserve">EXTINTOR DE PÓ QUIMICO (CAPACIDADE EXTINTORA: 2-A:20-B:C|AGENTE: FOSFATO MONOAMÔNICO| CARGA: 4KG)</t>
  </si>
  <si>
    <t xml:space="preserve">127,20</t>
  </si>
  <si>
    <t xml:space="preserve"> 4.5.2 </t>
  </si>
  <si>
    <t xml:space="preserve"> INC-PLA-040 </t>
  </si>
  <si>
    <t xml:space="preserve">31,52</t>
  </si>
  <si>
    <t xml:space="preserve">11,55</t>
  </si>
  <si>
    <t xml:space="preserve"> MATED- 12924 </t>
  </si>
  <si>
    <t xml:space="preserve">PLACA FOTOLUMINESCENTE (TIPO : A2|FORMATO: TRIANGULAR|DIMENSÃO: 300MM|INFORMAÇÃO: PICTOGRAMA SEM TEXTO - CUIDADO RISCO DE INCÊNDIO)</t>
  </si>
  <si>
    <t xml:space="preserve">19,97</t>
  </si>
  <si>
    <t xml:space="preserve"> 4.6 </t>
  </si>
  <si>
    <t xml:space="preserve"> 4.6.1 </t>
  </si>
  <si>
    <t xml:space="preserve"> 4.6.1.1 </t>
  </si>
  <si>
    <t xml:space="preserve"> 86942 </t>
  </si>
  <si>
    <t xml:space="preserve"> 86882 </t>
  </si>
  <si>
    <t xml:space="preserve">SIFÃO DO TIPO GARRAFA/COPO EM PVC 1.1/4  X 1.1/2_x0094_ - FORNECIMENTO E INSTALAÇÃO. AF_01/2020</t>
  </si>
  <si>
    <t xml:space="preserve"> 86884 </t>
  </si>
  <si>
    <t xml:space="preserve">ENGATE FLEXÍVEL EM PLÁSTICO BRANCO, 1/2_x0094_ X 30CM - FORNECIMENTO E INSTALAÇÃO. AF_01/2020</t>
  </si>
  <si>
    <t xml:space="preserve"> 86879 </t>
  </si>
  <si>
    <t xml:space="preserve">VÁLVULA EM PLÁSTICO 1_x0094_ PARA PIA, TANQUE OU LAVATÓRIO, COM OU SEM LADRÃO - FORNECIMENTO E INSTALAÇÃO. AF_01/2020</t>
  </si>
  <si>
    <t xml:space="preserve"> 86906 </t>
  </si>
  <si>
    <t xml:space="preserve">TORNEIRA CROMADA DE MESA, 1/2_x0094_ OU 3/4_x0094_, PARA LAVATÓRIO, PADRÃO POPULAR - FORNECIMENTO E INSTALAÇÃO. AF_01/2020</t>
  </si>
  <si>
    <t xml:space="preserve"> 86904 </t>
  </si>
  <si>
    <t xml:space="preserve">LAVATÓRIO LOUÇA BRANCA SUSPENSO, 29,5 X 39CM OU EQUIVALENTE, PADRÃO POPULAR - FORNECIMENTO E INSTALAÇÃO. AF_01/2020</t>
  </si>
  <si>
    <t xml:space="preserve"> 4.6.1.2 </t>
  </si>
  <si>
    <t xml:space="preserve"> 86913 </t>
  </si>
  <si>
    <t xml:space="preserve"> 88267 </t>
  </si>
  <si>
    <t xml:space="preserve">ENCANADOR OU BOMBEIRO HIDRÁULICO COM ENCARGOS COMPLEMENTARES</t>
  </si>
  <si>
    <t xml:space="preserve"> 00003146 </t>
  </si>
  <si>
    <t xml:space="preserve">FITA VEDA ROSCA EM ROLOS DE 18 MM X 10 M (L X C)</t>
  </si>
  <si>
    <t xml:space="preserve"> 00007604 </t>
  </si>
  <si>
    <t xml:space="preserve">TORNEIRA METALICA CROMADA PARA TANQUE / JARDIM, SEM BICO , CANO LONGO, DE PAREDE, PADRAO POPULAR / USO GERAL, 1/2 " OU 3/4 " (REF 1126)</t>
  </si>
  <si>
    <t xml:space="preserve"> 4.6.1.3 </t>
  </si>
  <si>
    <t xml:space="preserve"> COMP-ABRIGO-01 </t>
  </si>
  <si>
    <t xml:space="preserve"> PM30 </t>
  </si>
  <si>
    <t xml:space="preserve">CHUVEIRO LAVA-OLHOS MANUAL EM FERRO GALVANIZADO</t>
  </si>
  <si>
    <t xml:space="preserve"> 4.6.1.4 </t>
  </si>
  <si>
    <t xml:space="preserve"> 89712 </t>
  </si>
  <si>
    <t xml:space="preserve"> 88248 </t>
  </si>
  <si>
    <t xml:space="preserve">AUXILIAR DE ENCANADOR OU BOMBEIRO HIDRÁULICO COM ENCARGOS COMPLEMENTARES</t>
  </si>
  <si>
    <t xml:space="preserve"> 00000122 </t>
  </si>
  <si>
    <t xml:space="preserve">ADESIVO PLASTICO PARA PVC, FRASCO COM *850* GR</t>
  </si>
  <si>
    <t xml:space="preserve"> 00038383 </t>
  </si>
  <si>
    <t xml:space="preserve">LIXA D'AGUA EM FOLHA, GRAO 100</t>
  </si>
  <si>
    <t xml:space="preserve"> 00020083 </t>
  </si>
  <si>
    <t xml:space="preserve">SOLUCAO PREPARADORA / LIMPADORA PARA PVC, FRASCO COM 1000 CM3</t>
  </si>
  <si>
    <t xml:space="preserve"> 00009838 </t>
  </si>
  <si>
    <t xml:space="preserve">TUBO PVC SERIE NORMAL, DN 50 MM, PARA ESGOTO PREDIAL (NBR 5688)</t>
  </si>
  <si>
    <t xml:space="preserve"> 4.6.1.5 </t>
  </si>
  <si>
    <t xml:space="preserve"> 89711 </t>
  </si>
  <si>
    <t xml:space="preserve"> 00009835 </t>
  </si>
  <si>
    <t xml:space="preserve">TUBO PVC  SERIE NORMAL, DN 40 MM, PARA ESGOTO  PREDIAL (NBR 5688)</t>
  </si>
  <si>
    <t xml:space="preserve"> 4.6.1.6 </t>
  </si>
  <si>
    <t xml:space="preserve"> HID-CXS-110 </t>
  </si>
  <si>
    <t xml:space="preserve">709,25</t>
  </si>
  <si>
    <t xml:space="preserve"> ALV-TIJ-005 </t>
  </si>
  <si>
    <t xml:space="preserve">ALVENARIA DE VEDAÇÃO COM TIJOLO MACIÇO REQUEIMADO, ESP. 10CM, PARA REVESTIMENTO, INCLUSIVE ARGAMASSA PARA ASSENTAMENTO</t>
  </si>
  <si>
    <t xml:space="preserve">19,33</t>
  </si>
  <si>
    <t xml:space="preserve">23,38</t>
  </si>
  <si>
    <t xml:space="preserve"> TER-API-005 </t>
  </si>
  <si>
    <t xml:space="preserve">APILOAMENTO DO FUNDO DE VALAS COM SOQUETE</t>
  </si>
  <si>
    <t xml:space="preserve">57,15</t>
  </si>
  <si>
    <t xml:space="preserve">80,90</t>
  </si>
  <si>
    <t xml:space="preserve"> AUX-CON-025 </t>
  </si>
  <si>
    <t xml:space="preserve">CONCRETO NÃO ESTRUTURAL, PREPARADO EM OBRA COM BETONEIRA, CONTROLE "B", COM FCK 13,5 MPA, BRITA Nº (1 E 2), CONSISTÊNCIA PARA VIBRAÇÃO (FABRICAÇÃO)</t>
  </si>
  <si>
    <t xml:space="preserve">14,04</t>
  </si>
  <si>
    <t xml:space="preserve">51,32</t>
  </si>
  <si>
    <t xml:space="preserve">16,42</t>
  </si>
  <si>
    <t xml:space="preserve"> TER-ESC-035 </t>
  </si>
  <si>
    <t xml:space="preserve">ESCAVAÇÃO MANUAL DE VALA COM PROFUNDIDADE MENOR OU IGUAL A 1,5M</t>
  </si>
  <si>
    <t xml:space="preserve">26,21</t>
  </si>
  <si>
    <t xml:space="preserve"> FUN-FOR-005 </t>
  </si>
  <si>
    <t xml:space="preserve">FORMA E DESFORMA DE TÁBUA E SARRAFO, REAPROVEITAMENTO (3X) (FUNDAÇÃO)</t>
  </si>
  <si>
    <t xml:space="preserve">81,18</t>
  </si>
  <si>
    <t xml:space="preserve">292,24</t>
  </si>
  <si>
    <t xml:space="preserve"> TER-REA-005 </t>
  </si>
  <si>
    <t xml:space="preserve">REATERRO MANUAL DE VALA</t>
  </si>
  <si>
    <t xml:space="preserve">33,25</t>
  </si>
  <si>
    <t xml:space="preserve">127,68</t>
  </si>
  <si>
    <t xml:space="preserve"> REV-REB-010 </t>
  </si>
  <si>
    <t xml:space="preserve">REBOCO COM ARGAMASSA, TRAÇO 1:2:9 (CIMENTO, CAL E AREIA), COM ADITIVO IMPERMEABILIZANTE, ESP. 20MM, APLICAÇÃO MANUAL, PREPARO MECÂNICO</t>
  </si>
  <si>
    <t xml:space="preserve">30,30</t>
  </si>
  <si>
    <t xml:space="preserve">35,45</t>
  </si>
  <si>
    <t xml:space="preserve"> TRA-CAÇ-015 </t>
  </si>
  <si>
    <t xml:space="preserve">TRANSPORTE DE MATERIAL DEMOLIDO EM CAÇAMBA</t>
  </si>
  <si>
    <t xml:space="preserve">91,47</t>
  </si>
  <si>
    <t xml:space="preserve">16,89</t>
  </si>
  <si>
    <t xml:space="preserve"> AUX-LAN-005 </t>
  </si>
  <si>
    <t xml:space="preserve">TRANSPORTE, LANÇAMENTO E ADENSAMENTO E ACABAMENTO DE CONCRETO EM FUNDAÇÃO/RADIER</t>
  </si>
  <si>
    <t xml:space="preserve">411,73</t>
  </si>
  <si>
    <t xml:space="preserve">76,04</t>
  </si>
  <si>
    <t xml:space="preserve"> 4.6.1.7 </t>
  </si>
  <si>
    <t xml:space="preserve"> HID-RAL-011 </t>
  </si>
  <si>
    <t xml:space="preserve">22,78</t>
  </si>
  <si>
    <t xml:space="preserve">8,99</t>
  </si>
  <si>
    <t xml:space="preserve">6,87</t>
  </si>
  <si>
    <t xml:space="preserve"> MATED- 11613 </t>
  </si>
  <si>
    <t xml:space="preserve">ADESIVO PLÁSTICO ( APLICAÇÃO: COLAGEM DE TUBOS E CONEXÕES EM PVC RÍGIDO[ÁGUA FRIA]| PINCEL APLICADOR: INCLUSO)</t>
  </si>
  <si>
    <t xml:space="preserve">59,19</t>
  </si>
  <si>
    <t xml:space="preserve">0,59</t>
  </si>
  <si>
    <t xml:space="preserve"> MATED- 11721 </t>
  </si>
  <si>
    <t xml:space="preserve">RALO SIFONADO PVC CÔNICO 100 X 70 X 40 MM COM GRELHA REDONDA</t>
  </si>
  <si>
    <t xml:space="preserve">29,93</t>
  </si>
  <si>
    <t xml:space="preserve">0,08</t>
  </si>
  <si>
    <t xml:space="preserve"> MATED- 11589 </t>
  </si>
  <si>
    <t xml:space="preserve">SOLUÇÃO LIMPADORA PARA PVC RÍGIDO</t>
  </si>
  <si>
    <t xml:space="preserve">6,25</t>
  </si>
  <si>
    <t xml:space="preserve"> 4.6.1.8 </t>
  </si>
  <si>
    <t xml:space="preserve"> HID-MIT-005 </t>
  </si>
  <si>
    <t xml:space="preserve">MITRA PVC RÍGIDO (TERMINAL DE VENTILAÇÃO TIPO) 75 MM</t>
  </si>
  <si>
    <t xml:space="preserve">7,09</t>
  </si>
  <si>
    <t xml:space="preserve">1,34</t>
  </si>
  <si>
    <t xml:space="preserve">1,03</t>
  </si>
  <si>
    <t xml:space="preserve"> MATED- 13014 </t>
  </si>
  <si>
    <t xml:space="preserve">MITRA PVC RÍGIDO ( TERMINAL DE VENTILAÇÃO  TIPO) 75 MM</t>
  </si>
  <si>
    <t xml:space="preserve">4,72</t>
  </si>
  <si>
    <t xml:space="preserve"> 4.6.1.9 </t>
  </si>
  <si>
    <t xml:space="preserve"> 89707 </t>
  </si>
  <si>
    <t xml:space="preserve"> 00000296 </t>
  </si>
  <si>
    <t xml:space="preserve">ANEL BORRACHA PARA TUBO ESGOTO PREDIAL, DN 50 MM (NBR 5688)</t>
  </si>
  <si>
    <t xml:space="preserve"> 00005103 </t>
  </si>
  <si>
    <t xml:space="preserve">CAIXA SIFONADA PVC, 100 X 100 X 50 MM, COM GRELHA REDONDA, BRANCA</t>
  </si>
  <si>
    <t xml:space="preserve"> 00020078 </t>
  </si>
  <si>
    <t xml:space="preserve">PASTA LUBRIFICANTE PARA TUBOS E CONEXOES COM JUNTA ELASTICA, EMBALAGEM DE *400* GR (USO EM PVC, ACO, POLIETILENO E OUTROS)</t>
  </si>
  <si>
    <t xml:space="preserve"> 4.6.1.10 </t>
  </si>
  <si>
    <t xml:space="preserve"> 103001 </t>
  </si>
  <si>
    <t xml:space="preserve"> 88629 </t>
  </si>
  <si>
    <t xml:space="preserve">ARGAMASSA TRAÇO 1:3 (EM VOLUME DE CIMENTO E AREIA MÉDIA ÚMIDA), PREPARO MANUAL. AF_08/2019</t>
  </si>
  <si>
    <t xml:space="preserve"> 00011235 </t>
  </si>
  <si>
    <t xml:space="preserve">GRELHA FOFO SIMPLES COM REQUADRO, CARGA MAXIMA 1,5 T, 150 X 1000 MM, E= *15* MM</t>
  </si>
  <si>
    <t xml:space="preserve"> 4.6.1.11 </t>
  </si>
  <si>
    <t xml:space="preserve"> HID-CXS-085 </t>
  </si>
  <si>
    <t xml:space="preserve">519,30</t>
  </si>
  <si>
    <t xml:space="preserve">55,43</t>
  </si>
  <si>
    <t xml:space="preserve">10,53</t>
  </si>
  <si>
    <t xml:space="preserve">14,36</t>
  </si>
  <si>
    <t xml:space="preserve">21,28</t>
  </si>
  <si>
    <t xml:space="preserve">207,82</t>
  </si>
  <si>
    <t xml:space="preserve">90,77</t>
  </si>
  <si>
    <t xml:space="preserve">23,80</t>
  </si>
  <si>
    <t xml:space="preserve">13,81</t>
  </si>
  <si>
    <t xml:space="preserve">62,17</t>
  </si>
  <si>
    <t xml:space="preserve"> 4.6.1.12 </t>
  </si>
  <si>
    <t xml:space="preserve"> HID-CXS-020 </t>
  </si>
  <si>
    <t xml:space="preserve">173,74</t>
  </si>
  <si>
    <t xml:space="preserve">15,40</t>
  </si>
  <si>
    <t xml:space="preserve">4,08</t>
  </si>
  <si>
    <t xml:space="preserve">9,47</t>
  </si>
  <si>
    <t xml:space="preserve">8,95</t>
  </si>
  <si>
    <t xml:space="preserve">6,56</t>
  </si>
  <si>
    <t xml:space="preserve">64,94</t>
  </si>
  <si>
    <t xml:space="preserve">26,60</t>
  </si>
  <si>
    <t xml:space="preserve">5,99</t>
  </si>
  <si>
    <t xml:space="preserve">25,98</t>
  </si>
  <si>
    <t xml:space="preserve">5,77</t>
  </si>
  <si>
    <t xml:space="preserve"> 4.6.1.13 </t>
  </si>
  <si>
    <t xml:space="preserve"> ACE-SAB-025 </t>
  </si>
  <si>
    <t xml:space="preserve">54,59</t>
  </si>
  <si>
    <t xml:space="preserve"> MATED- 12313 </t>
  </si>
  <si>
    <t xml:space="preserve">31,49</t>
  </si>
  <si>
    <t xml:space="preserve"> 4.6.1.14 </t>
  </si>
  <si>
    <t xml:space="preserve"> ACE-PAP-025 </t>
  </si>
  <si>
    <t xml:space="preserve">56,49</t>
  </si>
  <si>
    <t xml:space="preserve"> MATED- 12043 </t>
  </si>
  <si>
    <t xml:space="preserve">PAPELEIRA PARA PAPEL HIGIÊNICO ROLÃO ( MATERIAL: PLÁSTICO)</t>
  </si>
  <si>
    <t xml:space="preserve">33,39</t>
  </si>
  <si>
    <t xml:space="preserve"> 4.6.1.15 </t>
  </si>
  <si>
    <t xml:space="preserve"> 89784 </t>
  </si>
  <si>
    <t xml:space="preserve"> 00007097 </t>
  </si>
  <si>
    <t xml:space="preserve">TE SANITARIO, PVC, DN 50 X 50 MM, SERIE NORMAL, PARA ESGOTO PREDIAL</t>
  </si>
  <si>
    <t xml:space="preserve"> 4.6.1.16 </t>
  </si>
  <si>
    <t xml:space="preserve"> 89782 </t>
  </si>
  <si>
    <t xml:space="preserve"> 00007116 </t>
  </si>
  <si>
    <t xml:space="preserve">TE PVC SOLDAVEL, BBB, 90 GRAUS, DN 40 MM, PARA ESGOTO SECUNDARIO PREDIAL</t>
  </si>
  <si>
    <t xml:space="preserve"> 4.6.1.17 </t>
  </si>
  <si>
    <t xml:space="preserve"> 89726 </t>
  </si>
  <si>
    <t xml:space="preserve"> 00003516 </t>
  </si>
  <si>
    <t xml:space="preserve">JOELHO PVC, SOLDAVEL, BB, 45 GRAUS, DN 40 MM, PARA ESGOTO PREDIAL</t>
  </si>
  <si>
    <t xml:space="preserve"> 4.6.1.18 </t>
  </si>
  <si>
    <t xml:space="preserve"> 89732 </t>
  </si>
  <si>
    <t xml:space="preserve"> 00003518 </t>
  </si>
  <si>
    <t xml:space="preserve">JOELHO PVC, SOLDAVEL, PB, 45 GRAUS, DN 50 MM, PARA ESGOTO PREDIAL</t>
  </si>
  <si>
    <t xml:space="preserve"> 4.6.1.19 </t>
  </si>
  <si>
    <t xml:space="preserve"> 89724 </t>
  </si>
  <si>
    <t xml:space="preserve"> 00003517 </t>
  </si>
  <si>
    <t xml:space="preserve">JOELHO PVC, SOLDAVEL, BB, 90 GRAUS, DN 40 MM, PARA ESGOTO PREDIAL</t>
  </si>
  <si>
    <t xml:space="preserve"> 4.6.1.20 </t>
  </si>
  <si>
    <t xml:space="preserve"> 89801 </t>
  </si>
  <si>
    <t xml:space="preserve"> 00003526 </t>
  </si>
  <si>
    <t xml:space="preserve">JOELHO PVC, SOLDAVEL, PB, 90 GRAUS, DN 50 MM, PARA ESGOTO PREDIAL</t>
  </si>
  <si>
    <t xml:space="preserve"> 4.6.1.21 </t>
  </si>
  <si>
    <t xml:space="preserve"> 89827 </t>
  </si>
  <si>
    <t xml:space="preserve"> 00003662 </t>
  </si>
  <si>
    <t xml:space="preserve">JUNCAO SIMPLES, PVC, DN 50 X 50 MM, SERIE NORMAL PARA ESGOTO PREDIAL</t>
  </si>
  <si>
    <t xml:space="preserve"> 4.6.1.22 </t>
  </si>
  <si>
    <t xml:space="preserve"> 89752 </t>
  </si>
  <si>
    <t xml:space="preserve">LUVA SIMPLES, PVC, SERIE NORMAL, DN 40 MM, JUNTA SOLDÁVEL, FORNECIDO E INSTALADO</t>
  </si>
  <si>
    <t xml:space="preserve"> 00003897 </t>
  </si>
  <si>
    <t xml:space="preserve">LUVA SIMPLES, PVC, SOLDAVEL, DN 40 MM, SERIE NORMAL, PARA ESGOTO PREDIAL</t>
  </si>
  <si>
    <t xml:space="preserve"> 4.6.1.23 </t>
  </si>
  <si>
    <t xml:space="preserve"> 89813 </t>
  </si>
  <si>
    <t xml:space="preserve">LUVA SIMPLES, PVC, SERIE NORMAL, DN 50 MM, JUNTA SOLDÁVEL, FORNECIDO E INSTALADO</t>
  </si>
  <si>
    <t xml:space="preserve"> 00003875 </t>
  </si>
  <si>
    <t xml:space="preserve">LUVA SIMPLES, PVC, SOLDAVEL, DN 50 MM, SERIE NORMAL, PARA ESGOTO PREDIAL</t>
  </si>
  <si>
    <t xml:space="preserve"> 4.6.1.24 </t>
  </si>
  <si>
    <t xml:space="preserve"> 94492 </t>
  </si>
  <si>
    <t xml:space="preserve"> 00020080 </t>
  </si>
  <si>
    <t xml:space="preserve">ADESIVO PLASTICO PARA PVC, FRASCO COM 175 GR</t>
  </si>
  <si>
    <t xml:space="preserve"> 00011677 </t>
  </si>
  <si>
    <t xml:space="preserve">REGISTRO DE ESFERA, PVC, COM VOLANTE, VS, SOLDAVEL, DN 50 MM, COM CORPO DIVIDIDO</t>
  </si>
  <si>
    <t xml:space="preserve"> 4.6.1.25 </t>
  </si>
  <si>
    <t xml:space="preserve"> 89713 </t>
  </si>
  <si>
    <t xml:space="preserve"> 00009837 </t>
  </si>
  <si>
    <t xml:space="preserve">TUBO PVC SERIE NORMAL, DN 75 MM, PARA ESGOTO PREDIAL (NBR 5688)</t>
  </si>
  <si>
    <t xml:space="preserve"> 4.6.1.26 </t>
  </si>
  <si>
    <t xml:space="preserve"> 89774 </t>
  </si>
  <si>
    <t xml:space="preserve">LUVA SIMPLES, PVC, SERIE NORMAL, ESGOTO PREDIAL, DN 75 MM, JUNTA ELÁSTICA, FORNECIDO E INSTALADO EM RAMAL DE DESCARGA OU RAMAL DE ESGOTO SANITÁRIO. AF_12/2014</t>
  </si>
  <si>
    <t xml:space="preserve"> 00000297 </t>
  </si>
  <si>
    <t xml:space="preserve">ANEL BORRACHA PARA TUBO ESGOTO PREDIAL, DN 75 MM (NBR 5688)</t>
  </si>
  <si>
    <t xml:space="preserve"> 00003898 </t>
  </si>
  <si>
    <t xml:space="preserve">LUVA SIMPLES, PVC, SOLDAVEL, DN 75 MM, SERIE NORMAL, PARA ESGOTO PREDIAL</t>
  </si>
  <si>
    <t xml:space="preserve"> 4.6.1.27 </t>
  </si>
  <si>
    <t xml:space="preserve"> 89806 </t>
  </si>
  <si>
    <t xml:space="preserve"> 00003519 </t>
  </si>
  <si>
    <t xml:space="preserve">JOELHO PVC, SOLDAVEL, PB, 45 GRAUS, DN 75 MM, PARA ESGOTO PREDIAL</t>
  </si>
  <si>
    <t xml:space="preserve"> 4.6.2 </t>
  </si>
  <si>
    <t xml:space="preserve"> 4.6.2.1 </t>
  </si>
  <si>
    <t xml:space="preserve"> 90373 </t>
  </si>
  <si>
    <t xml:space="preserve"> 00020147 </t>
  </si>
  <si>
    <t xml:space="preserve">JOELHO PVC, SOLDAVEL, COM BUCHA DE LATAO, 90 GRAUS, 25 MM X 1/2", PARA AGUA FRIA PREDIAL</t>
  </si>
  <si>
    <t xml:space="preserve"> 4.6.2.2 </t>
  </si>
  <si>
    <t xml:space="preserve"> 89987 </t>
  </si>
  <si>
    <t xml:space="preserve"> 00003148 </t>
  </si>
  <si>
    <t xml:space="preserve">FITA VEDA ROSCA EM ROLOS DE 18 MM X 50 M (L X C)</t>
  </si>
  <si>
    <t xml:space="preserve"> 00006005 </t>
  </si>
  <si>
    <t xml:space="preserve">REGISTRO GAVETA COM ACABAMENTO E CANOPLA CROMADOS, SIMPLES, BITOLA 3/4 " (REF 1509)</t>
  </si>
  <si>
    <t xml:space="preserve"> 4.6.2.3 </t>
  </si>
  <si>
    <t xml:space="preserve"> 4.6.2.4 </t>
  </si>
  <si>
    <t xml:space="preserve"> 89362 </t>
  </si>
  <si>
    <t xml:space="preserve"> 00003529 </t>
  </si>
  <si>
    <t xml:space="preserve">JOELHO PVC, SOLDAVEL, 90 GRAUS, 25 MM, PARA AGUA FRIA PREDIAL</t>
  </si>
  <si>
    <t xml:space="preserve"> 4.6.2.5 </t>
  </si>
  <si>
    <t xml:space="preserve"> 89395 </t>
  </si>
  <si>
    <t xml:space="preserve"> 00007139 </t>
  </si>
  <si>
    <t xml:space="preserve">TE SOLDAVEL, PVC, 90 GRAUS, 25 MM, PARA AGUA FRIA PREDIAL (NBR 5648)</t>
  </si>
  <si>
    <t xml:space="preserve"> 4.6.2.6 </t>
  </si>
  <si>
    <t xml:space="preserve"> 89396 </t>
  </si>
  <si>
    <t xml:space="preserve"> 00007137 </t>
  </si>
  <si>
    <t xml:space="preserve">TE PVC, SOLDAVEL, COM BUCHA DE LATAO NA BOLSA CENTRAL, 90 GRAUS, 25 MM X 1/2", PARA AGUA FRIA PREDIAL</t>
  </si>
  <si>
    <t xml:space="preserve"> 4.6.2.7 </t>
  </si>
  <si>
    <t xml:space="preserve"> 89383 </t>
  </si>
  <si>
    <t xml:space="preserve"> 00000065 </t>
  </si>
  <si>
    <t xml:space="preserve">ADAPTADOR PVC SOLDAVEL CURTO COM BOLSA E ROSCA, 25 MM X 3/4", PARA AGUA FRIA</t>
  </si>
  <si>
    <t xml:space="preserve"> 4.6.2.8 </t>
  </si>
  <si>
    <t xml:space="preserve"> 89356 </t>
  </si>
  <si>
    <t xml:space="preserve"> 00009868 </t>
  </si>
  <si>
    <t xml:space="preserve">TUBO PVC, SOLDAVEL, DN 25 MM, AGUA FRIA (NBR-5648)</t>
  </si>
  <si>
    <t xml:space="preserve"> 4.6.2.9 </t>
  </si>
  <si>
    <t xml:space="preserve"> 89424 </t>
  </si>
  <si>
    <t xml:space="preserve">LUVA, PVC, SOLDÁVEL, DN 25MM, INSTALADO EM RAMAL DE DISTRIBUIÇÃO DE ÁGUA - FORNECIMENTO E INSTALAÇÃO. AF_12/2014</t>
  </si>
  <si>
    <t xml:space="preserve"> 00003904 </t>
  </si>
  <si>
    <t xml:space="preserve">LUVA PVC SOLDAVEL, 25 MM, PARA AGUA FRIA PREDIAL</t>
  </si>
  <si>
    <t xml:space="preserve"> 4.7 </t>
  </si>
  <si>
    <t xml:space="preserve"> 4.7.1 </t>
  </si>
  <si>
    <t xml:space="preserve"> 92979 </t>
  </si>
  <si>
    <t xml:space="preserve"> 88264 </t>
  </si>
  <si>
    <t xml:space="preserve">ELETRICISTA COM ENCARGOS COMPLEMENTARES</t>
  </si>
  <si>
    <t xml:space="preserve"> 88247 </t>
  </si>
  <si>
    <t xml:space="preserve">AUXILIAR DE ELETRICISTA COM ENCARGOS COMPLEMENTARES</t>
  </si>
  <si>
    <t xml:space="preserve"> 00000980 </t>
  </si>
  <si>
    <t xml:space="preserve">CABO DE COBRE, FLEXIVEL, CLASSE 4 OU 5, ISOLACAO EM PVC/A, ANTICHAMA BWF-B, 1 CONDUTOR, 450/750 V, SECAO NOMINAL 10 MM2</t>
  </si>
  <si>
    <t xml:space="preserve"> 00021127 </t>
  </si>
  <si>
    <t xml:space="preserve">FITA ISOLANTE ADESIVA ANTICHAMA, USO ATE 750 V, EM ROLO DE 19 MM X 5 M</t>
  </si>
  <si>
    <t xml:space="preserve"> 4.7.2 </t>
  </si>
  <si>
    <t xml:space="preserve"> 101878 </t>
  </si>
  <si>
    <t xml:space="preserve"> 00012038 </t>
  </si>
  <si>
    <t xml:space="preserve">QUADRO DE DISTRIBUICAO COM BARRAMENTO TRIFASICO, DE SOBREPOR, EM CHAPA DE ACO GALVANIZADO, PARA 18 DISJUNTORES DIN, 100 A</t>
  </si>
  <si>
    <t xml:space="preserve"> 4.7.3 </t>
  </si>
  <si>
    <t xml:space="preserve"> 93672 </t>
  </si>
  <si>
    <t xml:space="preserve"> 00034709 </t>
  </si>
  <si>
    <t xml:space="preserve">DISJUNTOR TIPO DIN/IEC, TRIPOLAR DE 10 ATE 50A</t>
  </si>
  <si>
    <t xml:space="preserve"> 00001574 </t>
  </si>
  <si>
    <t xml:space="preserve">TERMINAL A COMPRESSAO EM COBRE ESTANHADO PARA CABO 10 MM2, 1 FURO E 1 COMPRESSAO, PARA PARAFUSO DE FIXACAO M6</t>
  </si>
  <si>
    <t xml:space="preserve"> 4.7.4 </t>
  </si>
  <si>
    <t xml:space="preserve"> ELE-ELE-055 </t>
  </si>
  <si>
    <t xml:space="preserve">20,00</t>
  </si>
  <si>
    <t xml:space="preserve"> MAO-AJD-015 </t>
  </si>
  <si>
    <t xml:space="preserve">AJUDANTE DE ELETRICISTA COM ENCARGOS COMPLEMENTARES</t>
  </si>
  <si>
    <t xml:space="preserve">17,85</t>
  </si>
  <si>
    <t xml:space="preserve">5,35</t>
  </si>
  <si>
    <t xml:space="preserve"> MAO-OFC-035 </t>
  </si>
  <si>
    <t xml:space="preserve">23,36</t>
  </si>
  <si>
    <t xml:space="preserve">7,00</t>
  </si>
  <si>
    <t xml:space="preserve"> MATED- 12286 </t>
  </si>
  <si>
    <t xml:space="preserve">ELETRODUTO DE AÇO GALVANIZADO (TIPO: LEVE/ DIÂMETRO: 3/4")</t>
  </si>
  <si>
    <t xml:space="preserve">6,96</t>
  </si>
  <si>
    <t xml:space="preserve">7,65</t>
  </si>
  <si>
    <t xml:space="preserve"> 4.7.5 </t>
  </si>
  <si>
    <t xml:space="preserve"> 97667 </t>
  </si>
  <si>
    <t xml:space="preserve"> 00039246 </t>
  </si>
  <si>
    <t xml:space="preserve">ELETRODUTO/DUTO PEAD FLEXIVEL PAREDE SIMPLES, CORRUGACAO HELICOIDAL, COR PRETA, SEM ROSCA, DE 1 1/2", PARA CABEAMENTO SUBTERRANEO (NBR 15715)</t>
  </si>
  <si>
    <t xml:space="preserve"> 4.7.6 </t>
  </si>
  <si>
    <t xml:space="preserve"> ELE-CXS-211 </t>
  </si>
  <si>
    <t xml:space="preserve">607,29</t>
  </si>
  <si>
    <t xml:space="preserve">19,68</t>
  </si>
  <si>
    <t xml:space="preserve">7,39</t>
  </si>
  <si>
    <t xml:space="preserve"> FUN-LAS-010 </t>
  </si>
  <si>
    <t xml:space="preserve">LASTRO DE BRITA 2 OU 3 APILOADO MANUALMENTE</t>
  </si>
  <si>
    <t xml:space="preserve">135,00</t>
  </si>
  <si>
    <t xml:space="preserve">5,16</t>
  </si>
  <si>
    <t xml:space="preserve">10,43</t>
  </si>
  <si>
    <t xml:space="preserve">8,40</t>
  </si>
  <si>
    <t xml:space="preserve"> MATED- 13060 </t>
  </si>
  <si>
    <t xml:space="preserve">TAMPÃO E ARO ARTICULADOS (APLICAÇÃO :CAIXA PADRÃO CEMIG| TIPO: ZB|INSTALAÇÃO: GARAGEM|MATERIAL: FERRO FUNDIDO| COMPRIMENTO*: 700MM| LARGURA*: 590MM)* VALORES REFERENCIAIS APROXIMADOS</t>
  </si>
  <si>
    <t xml:space="preserve">375,94</t>
  </si>
  <si>
    <t xml:space="preserve"> ED-20721 </t>
  </si>
  <si>
    <t xml:space="preserve">CAIXA DE INSPEÇÃO EM CONCRETO, TIPO "ZB", PADRÃO CEMIG, COMPRIMENTO 52CM, LARGURA 44CM, ALTURA 70CM, ESPESSURA 7CM EM CONCRETO ESTRUTURAL, PREPARADO EM OBRA COM BETONEIRA, COM FCK 20 MPA, INCLUSIVE ARMAÇÃO EM AÇO CA-50/ 60 (FABRICAÇÃO)</t>
  </si>
  <si>
    <t xml:space="preserve">168,74</t>
  </si>
  <si>
    <t xml:space="preserve"> 4.7.7 </t>
  </si>
  <si>
    <t xml:space="preserve"> 93653 </t>
  </si>
  <si>
    <t xml:space="preserve"> 00034653 </t>
  </si>
  <si>
    <t xml:space="preserve">DISJUNTOR TIPO DIN/IEC, MONOPOLAR DE 6  ATE  32A</t>
  </si>
  <si>
    <t xml:space="preserve"> 00001570 </t>
  </si>
  <si>
    <t xml:space="preserve">TERMINAL A COMPRESSAO EM COBRE ESTANHADO PARA CABO 2,5 MM2, 1 FURO E 1 COMPRESSAO, PARA PARAFUSO DE FIXACAO M5</t>
  </si>
  <si>
    <t xml:space="preserve"> 4.7.8 </t>
  </si>
  <si>
    <t xml:space="preserve"> 93655 </t>
  </si>
  <si>
    <t xml:space="preserve"> 00001571 </t>
  </si>
  <si>
    <t xml:space="preserve">TERMINAL A COMPRESSAO EM COBRE ESTANHADO PARA CABO 4 MM2, 1 FURO E 1 COMPRESSAO, PARA PARAFUSO DE FIXACAO M5</t>
  </si>
  <si>
    <t xml:space="preserve"> 4.7.9 </t>
  </si>
  <si>
    <t xml:space="preserve"> 91924 </t>
  </si>
  <si>
    <t xml:space="preserve"> 00001013 </t>
  </si>
  <si>
    <t xml:space="preserve">CABO DE COBRE, FLEXIVEL, CLASSE 4 OU 5, ISOLACAO EM PVC/A, ANTICHAMA BWF-B, 1 CONDUTOR, 450/750 V, SECAO NOMINAL 1,5 MM2</t>
  </si>
  <si>
    <t xml:space="preserve"> 4.7.10 </t>
  </si>
  <si>
    <t xml:space="preserve"> 91926 </t>
  </si>
  <si>
    <t xml:space="preserve"> 00001014 </t>
  </si>
  <si>
    <t xml:space="preserve">CABO DE COBRE, FLEXIVEL, CLASSE 4 OU 5, ISOLACAO EM PVC/A, ANTICHAMA BWF-B, 1 CONDUTOR, 450/750 V, SECAO NOMINAL 2,5 MM2</t>
  </si>
  <si>
    <t xml:space="preserve"> 4.7.11 </t>
  </si>
  <si>
    <t xml:space="preserve"> COMP-ELE-106 </t>
  </si>
  <si>
    <t xml:space="preserve"> 00038773 </t>
  </si>
  <si>
    <t xml:space="preserve">LUMINARIA DE TETO PLAFON/PLAFONIER EM PLASTICO COM BASE E27, POTENCIA MAXIMA 60 W (NAO INCLUI LAMPADA)</t>
  </si>
  <si>
    <t xml:space="preserve"> 00038194 </t>
  </si>
  <si>
    <t xml:space="preserve">LAMPADA LED 10 W BIVOLT BRANCA, FORMATO TRADICIONAL (BASE E27)</t>
  </si>
  <si>
    <t xml:space="preserve"> 4.7.12 </t>
  </si>
  <si>
    <t xml:space="preserve"> COMP-ELE-004 </t>
  </si>
  <si>
    <t xml:space="preserve"> 00002580 </t>
  </si>
  <si>
    <t xml:space="preserve">CONDULETE DE ALUMINIO TIPO X, PARA ELETRODUTO ROSCAVEL DE 3/4", COM TAMPA CEGA</t>
  </si>
  <si>
    <t xml:space="preserve"> 00038101 </t>
  </si>
  <si>
    <t xml:space="preserve">TOMADA 2P+T 10A, 250V  (APENAS MODULO)</t>
  </si>
  <si>
    <t xml:space="preserve"> 00039352 </t>
  </si>
  <si>
    <t xml:space="preserve">TAMPA PARA CONDULETE, EM PVC, PARA TOMADA HEXAGONAL</t>
  </si>
  <si>
    <t xml:space="preserve"> 00002488 </t>
  </si>
  <si>
    <t xml:space="preserve">CONECTOR RETO DE ALUMINIO PARA ELETRODUTO DE 3/4", PARA ADAPTAR ENTRADA DE ELETRODUTO METALICO FLEXIVEL EM QUADROS</t>
  </si>
  <si>
    <t xml:space="preserve"> 4.7.13 </t>
  </si>
  <si>
    <t xml:space="preserve"> 96986 </t>
  </si>
  <si>
    <t xml:space="preserve"> 00003378 </t>
  </si>
  <si>
    <t xml:space="preserve">!EM PROCESSO DE DESATIVACAO! HASTE DE ATERRAMENTO EM ACO COM 3,00 M DE COMPRIMENTO E DN = 3/4", REVESTIDA COM BAIXA CAMADA DE COBRE, SEM CONECTOR</t>
  </si>
  <si>
    <t xml:space="preserve"> 4.7.14 </t>
  </si>
  <si>
    <t xml:space="preserve"> 98111 </t>
  </si>
  <si>
    <t xml:space="preserve"> 101618 </t>
  </si>
  <si>
    <t xml:space="preserve">PREPARO DE FUNDO DE VALA COM LARGURA MENOR QUE 1,5 M, COM CAMADA DE AREIA, LANÇAMENTO MANUAL. AF_08/2020</t>
  </si>
  <si>
    <t xml:space="preserve"> 00034643 </t>
  </si>
  <si>
    <t xml:space="preserve">CAIXA DE INSPECAO PARA ATERRAMENTO E PARA RAIOS, EM POLIPROPILENO,  DIAMETRO = 300 MM X ALTURA = 400 MM</t>
  </si>
  <si>
    <t xml:space="preserve"> 4.7.15 </t>
  </si>
  <si>
    <t xml:space="preserve"> ELE-COR-010 </t>
  </si>
  <si>
    <t xml:space="preserve">11,45</t>
  </si>
  <si>
    <t xml:space="preserve">1,18</t>
  </si>
  <si>
    <t xml:space="preserve">1,55</t>
  </si>
  <si>
    <t xml:space="preserve"> MATED- 12612 </t>
  </si>
  <si>
    <t xml:space="preserve">CABO DE COBRE NU ( SEÇÃO TRANSVERSAL: 10MM2|NÚMEROS DE FIOS: 7|DIÂMETRO DOS FIOS: 1, 36MM|CLASSE: 2A)</t>
  </si>
  <si>
    <t xml:space="preserve">8,31</t>
  </si>
  <si>
    <t xml:space="preserve">8,72</t>
  </si>
  <si>
    <t xml:space="preserve"> 4.7.16 </t>
  </si>
  <si>
    <t xml:space="preserve"> CPU-GAS-005 </t>
  </si>
  <si>
    <t xml:space="preserve"> 00011950 </t>
  </si>
  <si>
    <t xml:space="preserve">BUCHA DE NYLON SEM ABA S6, COM PARAFUSO DE 4,20 X 40 MM EM ACO ZINCADO COM ROSCA SOBERBA, CABECA CHATA E FENDA PHILLIPS</t>
  </si>
  <si>
    <t xml:space="preserve"> 4.7.17 </t>
  </si>
  <si>
    <t xml:space="preserve"> COMP-ELE-28 </t>
  </si>
  <si>
    <t xml:space="preserve">34,20</t>
  </si>
  <si>
    <t xml:space="preserve">2,85</t>
  </si>
  <si>
    <t xml:space="preserve">3,73</t>
  </si>
  <si>
    <t xml:space="preserve">15,75</t>
  </si>
  <si>
    <t xml:space="preserve"> 00038112 </t>
  </si>
  <si>
    <t xml:space="preserve">INTERRUPTOR SIMPLES 10A, 250V (APENAS MODULO)</t>
  </si>
  <si>
    <t xml:space="preserve">6,68</t>
  </si>
  <si>
    <t xml:space="preserve"> MATED- 17885 </t>
  </si>
  <si>
    <t xml:space="preserve">TAMPA PARA CONDULETE ( MATERIAL: ALUMÍNIO|TIPO: INTERRUPTOR| QUANTIDADE DE POSTOS: 1|CONDULETES:  3/4"[20MM] |PARAFUSOS: INCLUSOS)</t>
  </si>
  <si>
    <t xml:space="preserve">3,18</t>
  </si>
  <si>
    <t xml:space="preserve"> 4.8 </t>
  </si>
  <si>
    <t xml:space="preserve"> 4.8.1 </t>
  </si>
  <si>
    <t xml:space="preserve"> LIM-GER-005 </t>
  </si>
  <si>
    <t xml:space="preserve">5,69</t>
  </si>
  <si>
    <t xml:space="preserve">5,25</t>
  </si>
  <si>
    <t xml:space="preserve"> MATED- 11464 </t>
  </si>
  <si>
    <t xml:space="preserve">ÁCIDO MURIÁTICO</t>
  </si>
  <si>
    <t xml:space="preserve">13,42</t>
  </si>
  <si>
    <t xml:space="preserve">0,10</t>
  </si>
  <si>
    <t xml:space="preserve"> MATED- 9578 </t>
  </si>
  <si>
    <t xml:space="preserve">DETERGENTE COM AMONÍACO (AMÔNIA DILUÍDA)</t>
  </si>
  <si>
    <t xml:space="preserve">3,31</t>
  </si>
  <si>
    <t xml:space="preserve">0,16</t>
  </si>
  <si>
    <t xml:space="preserve"> MATED- 11262 </t>
  </si>
  <si>
    <t xml:space="preserve">ESTOPA DE ALGODÃO</t>
  </si>
  <si>
    <t xml:space="preserve">0,13</t>
  </si>
  <si>
    <t xml:space="preserve">2,76</t>
  </si>
  <si>
    <t xml:space="preserve">0,05</t>
  </si>
  <si>
    <t xml:space="preserve"> 4.8.2 </t>
  </si>
  <si>
    <t xml:space="preserve"> 4.8.3 </t>
  </si>
  <si>
    <t xml:space="preserve"> PLA-ALU-045 </t>
  </si>
  <si>
    <t xml:space="preserve">44,59</t>
  </si>
  <si>
    <t xml:space="preserve"> MATED- 11334 </t>
  </si>
  <si>
    <t xml:space="preserve">PARAFUSO (ROSCA: SOBERBA|CABEÇA: SEXTAVADA|MATERIAL: AÇO|ACABAMENTO: ZINCADO|COMPRIMENTO: 110MM|DIÂMETRO: 8MM)</t>
  </si>
  <si>
    <t xml:space="preserve">0,61</t>
  </si>
  <si>
    <t xml:space="preserve">2,44</t>
  </si>
  <si>
    <t xml:space="preserve"> MATED- 12782 </t>
  </si>
  <si>
    <t xml:space="preserve">PLACA DE ALUMÍNIO ANODIZADO 25 X 25 CM ESP. = 1,5 MM</t>
  </si>
  <si>
    <t xml:space="preserve">30,60</t>
  </si>
  <si>
    <t xml:space="preserve"> 4.8.4 </t>
  </si>
  <si>
    <t xml:space="preserve"> COMP-ABRIGO-02 </t>
  </si>
  <si>
    <t xml:space="preserve"> 00000039 </t>
  </si>
  <si>
    <t xml:space="preserve">FRISO PROTETOR DE PORTA CONTRA INSETOS E ÁGUA DE CHUVA</t>
  </si>
  <si>
    <t xml:space="preserve"> 5 </t>
  </si>
  <si>
    <t xml:space="preserve"> 5.1 </t>
  </si>
  <si>
    <t xml:space="preserve"> 5.1.1 </t>
  </si>
  <si>
    <t xml:space="preserve"> 5.1.1.1 </t>
  </si>
  <si>
    <t xml:space="preserve"> 5.1.1.2 </t>
  </si>
  <si>
    <t xml:space="preserve"> 5.1.1.3 </t>
  </si>
  <si>
    <t xml:space="preserve"> 5.1.1.4 </t>
  </si>
  <si>
    <t xml:space="preserve"> 5.1.1.5 </t>
  </si>
  <si>
    <t xml:space="preserve"> 5.1.1.6 </t>
  </si>
  <si>
    <t xml:space="preserve"> 5.1.1.7 </t>
  </si>
  <si>
    <t xml:space="preserve"> 5.1.1.8 </t>
  </si>
  <si>
    <t xml:space="preserve"> 5.1.1.9 </t>
  </si>
  <si>
    <t xml:space="preserve"> 93205 </t>
  </si>
  <si>
    <t xml:space="preserve"> 90279 </t>
  </si>
  <si>
    <t xml:space="preserve">GRAUTE FGK=20 MPA; TRAÇO 1:0,04:1,8:2,1 (EM MASSA SECA DE CIMENTO/ CAL/ AREIA GROSSA/ BRITA 0) - PREPARO MECÂNICO COM BETONEIRA 400 L. AF_09/2021</t>
  </si>
  <si>
    <t xml:space="preserve"> 87294 </t>
  </si>
  <si>
    <t xml:space="preserve">ARGAMASSA TRAÇO 1:2:9 (EM VOLUME DE CIMENTO, CAL E AREIA MÉDIA ÚMIDA) PARA EMBOÇO/MASSA ÚNICA/ASSENTAMENTO DE ALVENARIA DE VEDAÇÃO, PREPARO MECÂNICO COM BETONEIRA 600 L. AF_08/2019</t>
  </si>
  <si>
    <t xml:space="preserve"> 00000659 </t>
  </si>
  <si>
    <t xml:space="preserve">CANALETA DE CONCRETO 14 X 19 X 19 CM (CLASSE C - NBR 6136)</t>
  </si>
  <si>
    <t xml:space="preserve"> 5.1.1.10 </t>
  </si>
  <si>
    <t xml:space="preserve"> 89998 </t>
  </si>
  <si>
    <t xml:space="preserve"> 00000034 </t>
  </si>
  <si>
    <t xml:space="preserve">ACO CA-50, 10,0 MM, VERGALHAO</t>
  </si>
  <si>
    <t xml:space="preserve"> 5.1.2 </t>
  </si>
  <si>
    <t xml:space="preserve"> 5.1.2.1 </t>
  </si>
  <si>
    <t xml:space="preserve"> 5.1.2.2 </t>
  </si>
  <si>
    <t xml:space="preserve"> 5.1.2.3 </t>
  </si>
  <si>
    <t xml:space="preserve"> 5.2 </t>
  </si>
  <si>
    <t xml:space="preserve"> 5.2.1 </t>
  </si>
  <si>
    <t xml:space="preserve"> 5.2.1.1 </t>
  </si>
  <si>
    <t xml:space="preserve"> 5.2.1.2 </t>
  </si>
  <si>
    <t xml:space="preserve"> 5.2.2 </t>
  </si>
  <si>
    <t xml:space="preserve"> 5.2.2.1 </t>
  </si>
  <si>
    <t xml:space="preserve"> 5.3 </t>
  </si>
  <si>
    <t xml:space="preserve"> 5.3.1 </t>
  </si>
  <si>
    <t xml:space="preserve"> 5.3.1.1 </t>
  </si>
  <si>
    <t xml:space="preserve"> 5.3.2 </t>
  </si>
  <si>
    <t xml:space="preserve"> 5.3.2.1 </t>
  </si>
  <si>
    <t xml:space="preserve"> 5.3.2.2 </t>
  </si>
  <si>
    <t xml:space="preserve"> 5.3.2.3 </t>
  </si>
  <si>
    <t xml:space="preserve"> 5.3.3 </t>
  </si>
  <si>
    <t xml:space="preserve"> 5.3.3.1 </t>
  </si>
  <si>
    <t xml:space="preserve"> 5.3.3.2 </t>
  </si>
  <si>
    <t xml:space="preserve"> 5.3.4 </t>
  </si>
  <si>
    <t xml:space="preserve"> 5.3.4.1 </t>
  </si>
  <si>
    <t xml:space="preserve"> 5.3.4.2 </t>
  </si>
  <si>
    <t xml:space="preserve"> 5.3.5 </t>
  </si>
  <si>
    <t xml:space="preserve"> 5.3.5.1 </t>
  </si>
  <si>
    <t xml:space="preserve"> 5.3.6 </t>
  </si>
  <si>
    <t xml:space="preserve"> 5.3.6.1 </t>
  </si>
  <si>
    <t xml:space="preserve"> 5.3.6.2 </t>
  </si>
  <si>
    <t xml:space="preserve"> COMP-CHAPA-01 </t>
  </si>
  <si>
    <t xml:space="preserve">M²</t>
  </si>
  <si>
    <t xml:space="preserve"> 00011061 </t>
  </si>
  <si>
    <t xml:space="preserve">CHAPA DE ACO GALVANIZADA BITOLA GSG 30, E = 0,35 MM (2,80 KG/M2)</t>
  </si>
  <si>
    <t xml:space="preserve"> 5.4 </t>
  </si>
  <si>
    <t xml:space="preserve"> 5.4.1 </t>
  </si>
  <si>
    <t xml:space="preserve"> 5.4.2 </t>
  </si>
  <si>
    <t xml:space="preserve"> 5.4.3 </t>
  </si>
  <si>
    <t xml:space="preserve"> 5.4.4 </t>
  </si>
  <si>
    <t xml:space="preserve"> 5.4.5 </t>
  </si>
  <si>
    <t xml:space="preserve"> 5.4.6 </t>
  </si>
  <si>
    <t xml:space="preserve"> 5.4.7 </t>
  </si>
  <si>
    <t xml:space="preserve"> 5.4.8 </t>
  </si>
  <si>
    <t xml:space="preserve"> 5.5 </t>
  </si>
  <si>
    <t xml:space="preserve"> 5.5.1 </t>
  </si>
  <si>
    <t xml:space="preserve"> 5.5.2 </t>
  </si>
  <si>
    <t xml:space="preserve"> 5.5.3 </t>
  </si>
  <si>
    <t xml:space="preserve"> 5.5.4 </t>
  </si>
  <si>
    <t xml:space="preserve"> 5.5.5 </t>
  </si>
  <si>
    <t xml:space="preserve"> 97607 </t>
  </si>
  <si>
    <t xml:space="preserve"> 00038193 </t>
  </si>
  <si>
    <t xml:space="preserve">LAMPADA LED 6 W BIVOLT BRANCA, FORMATO TRADICIONAL (BASE E27)</t>
  </si>
  <si>
    <t xml:space="preserve"> 00038775 </t>
  </si>
  <si>
    <t xml:space="preserve">LUMINARIA TIPO TARTARUGA PARA AREA EXTERNA EM ALUMINIO, COM GRADE, PARA 1 LAMPADA, BASE E27, POTENCIA MAXIMA 40/60 W (NAO INCLUI LAMPADA)</t>
  </si>
  <si>
    <t xml:space="preserve"> 5.5.6 </t>
  </si>
  <si>
    <t xml:space="preserve">UNIVERSIDADE FEDERAL DOS VALES DO JEQUITINHONHA E MUCURI
CAMPUS PRESIDENTE JUSCELINO KUBITSCHEK - DIAMANTINA - MG
REFORMA E AMPLIAÇÃO DO ABRIGO DE RESÍDUOS DE SERVIÇOS DE SAÚDE (RSS)
CRONOGRAMA FÍSICO-FINANCEIRO DE REFERÊNCIA - Não desonerada</t>
  </si>
  <si>
    <t xml:space="preserve">TOTAL</t>
  </si>
  <si>
    <t xml:space="preserve">MÊS UM</t>
  </si>
  <si>
    <t xml:space="preserve">MÊS DOIS</t>
  </si>
  <si>
    <t xml:space="preserve">MÊS TRÊS</t>
  </si>
  <si>
    <t xml:space="preserve">MÊS QUATRO</t>
  </si>
  <si>
    <t xml:space="preserve">VALOR</t>
  </si>
  <si>
    <t xml:space="preserve">(R$) SIMPLES</t>
  </si>
  <si>
    <t xml:space="preserve">(%) SIMPLES</t>
  </si>
  <si>
    <t xml:space="preserve">(R$) ACUMULADO</t>
  </si>
  <si>
    <t xml:space="preserve">(%) ACUMULADO</t>
  </si>
  <si>
    <r>
      <rPr>
        <b val="true"/>
        <sz val="11"/>
        <color rgb="FF000000"/>
        <rFont val="Calibri"/>
        <family val="2"/>
        <charset val="1"/>
      </rPr>
      <t xml:space="preserve">UNIVERSIDADE FEDERAL DOS VALES DO JEQUITINHONHA E MUCURI
CAMPUS PRESIDENTE JUSCELINO KUBITSCHEK - DIAMANTINA - MG
</t>
    </r>
    <r>
      <rPr>
        <b val="true"/>
        <sz val="11"/>
        <color rgb="FFFF0000"/>
        <rFont val="Calibri"/>
        <family val="2"/>
        <charset val="1"/>
      </rPr>
      <t xml:space="preserve">REFORMA E AMPLIAÇÃO DO ABRIGO DE RESÍDUOS DE SERVIÇOS DE SAÚDE (RSS)
</t>
    </r>
    <r>
      <rPr>
        <b val="true"/>
        <sz val="11"/>
        <color rgb="FF000000"/>
        <rFont val="Calibri"/>
        <family val="2"/>
        <charset val="1"/>
      </rPr>
      <t xml:space="preserve">BDI DE SERVIÇOS DE REFERÊNCIA</t>
    </r>
  </si>
  <si>
    <r>
      <rPr>
        <b val="true"/>
        <sz val="11"/>
        <color rgb="FF000000"/>
        <rFont val="Calibri"/>
        <family val="2"/>
        <charset val="1"/>
      </rPr>
      <t xml:space="preserve">MODELO COMPOSIÇÃO DA TAXA DE BENEFÍCIOS E DESPESAS INDIRETAS                          CIDADE DE DIAMANTINA (</t>
    </r>
    <r>
      <rPr>
        <b val="true"/>
        <u val="single"/>
        <sz val="11"/>
        <color rgb="FF000000"/>
        <rFont val="Calibri"/>
        <family val="2"/>
        <charset val="1"/>
      </rPr>
      <t xml:space="preserve">NÃO DESONERADO</t>
    </r>
    <r>
      <rPr>
        <b val="true"/>
        <sz val="11"/>
        <color rgb="FF000000"/>
        <rFont val="Calibri"/>
        <family val="2"/>
        <charset val="1"/>
      </rPr>
      <t xml:space="preserve">)</t>
    </r>
  </si>
  <si>
    <t xml:space="preserve">Grupo</t>
  </si>
  <si>
    <t xml:space="preserve">A</t>
  </si>
  <si>
    <t xml:space="preserve">Despesas indiretas</t>
  </si>
  <si>
    <t xml:space="preserve">A.1</t>
  </si>
  <si>
    <t xml:space="preserve">Administração central </t>
  </si>
  <si>
    <t xml:space="preserve">A.2</t>
  </si>
  <si>
    <t xml:space="preserve">Garantia e Seguro Contratual</t>
  </si>
  <si>
    <t xml:space="preserve">A.3</t>
  </si>
  <si>
    <t xml:space="preserve">Seguro de Risco de Engenharia</t>
  </si>
  <si>
    <t xml:space="preserve">A.4</t>
  </si>
  <si>
    <t xml:space="preserve">Outros </t>
  </si>
  <si>
    <t xml:space="preserve">Total do grupo A</t>
  </si>
  <si>
    <t xml:space="preserve">B</t>
  </si>
  <si>
    <t xml:space="preserve">Bonificação</t>
  </si>
  <si>
    <t xml:space="preserve">B.1</t>
  </si>
  <si>
    <t xml:space="preserve">Lucro</t>
  </si>
  <si>
    <t xml:space="preserve">Total do grupo B</t>
  </si>
  <si>
    <t xml:space="preserve">C</t>
  </si>
  <si>
    <t xml:space="preserve">Impostos</t>
  </si>
  <si>
    <t xml:space="preserve">C.1</t>
  </si>
  <si>
    <t xml:space="preserve">PIS</t>
  </si>
  <si>
    <t xml:space="preserve">C.2</t>
  </si>
  <si>
    <t xml:space="preserve">COFINS</t>
  </si>
  <si>
    <t xml:space="preserve">C.3</t>
  </si>
  <si>
    <t xml:space="preserve">ISS (Prefeitura de Diamantina)*</t>
  </si>
  <si>
    <t xml:space="preserve">C.4</t>
  </si>
  <si>
    <t xml:space="preserve">CPRB (Contribuição Previdenciária sobre Renda Bruta)</t>
  </si>
  <si>
    <t xml:space="preserve">Total do grupo C</t>
  </si>
  <si>
    <t xml:space="preserve">D</t>
  </si>
  <si>
    <t xml:space="preserve">Despesas Financeiras (F)</t>
  </si>
  <si>
    <t xml:space="preserve">Despesas Financeiras (F) </t>
  </si>
  <si>
    <t xml:space="preserve">Total do grupo D</t>
  </si>
  <si>
    <t xml:space="preserve">Fórmula para o cálculo do B.D.I. ( benefícios e despesas indiretas )</t>
  </si>
  <si>
    <t xml:space="preserve">BDI = BDI (%) = [(1+A) x (1+F) x (1+B)]/(1-I) - 1</t>
  </si>
  <si>
    <t xml:space="preserve">UNIVERSIDADE FEDERAL DOS VALES DO JEQUITINHONHA E MUCURI
CAMPUS PRESIDENTE JUSCELINO KUBITSCHEK - DIAMANTINA - MG
REFORMA E AMPLIAÇÃO DO ABRIGO DE RESÍDUOS DE SERVIÇOS DE SAÚDE (RSS)
PLANILHA ORÇAMENTÁRIA SINTÉTICA DE REFERÊNCIA - DESONERADA</t>
  </si>
  <si>
    <t xml:space="preserve">Item</t>
  </si>
  <si>
    <t xml:space="preserve">1</t>
  </si>
  <si>
    <t xml:space="preserve">2</t>
  </si>
  <si>
    <t xml:space="preserve">3</t>
  </si>
  <si>
    <t xml:space="preserve">4</t>
  </si>
  <si>
    <t xml:space="preserve">LAJE 8 CM MACIÇA DE CONCRETO 20MPA, COM ARMAÇÃO, FORMA RESINADA. ESCORAMENTO E DESFORMA (BANCADA DE CONCRETO)</t>
  </si>
  <si>
    <t xml:space="preserve">4.4.2001</t>
  </si>
  <si>
    <t xml:space="preserve">4.4.2002</t>
  </si>
  <si>
    <t xml:space="preserve">4.4.2003</t>
  </si>
  <si>
    <t xml:space="preserve">4.5.2001</t>
  </si>
  <si>
    <t xml:space="preserve">4.5.2002</t>
  </si>
  <si>
    <t xml:space="preserve">CONDULETE DE ALUMÍNIO, TIPO X COM TAMPA CEGA, PARA ELETRODUTO DE AÇO GALVANIZADO DN 20 MM (3/4</t>
  </si>
  <si>
    <t xml:space="preserve">5</t>
  </si>
  <si>
    <t xml:space="preserve">PORTÃO EM TUBO GALVANIZADO 1 1/2" COM TELA FIO 12 # 1/2" E CADEADO E CHAPA DE ACO GALVANIZADA BITOLA GSG 26, E = 0,50 MM - FORNECIMENTO E INSTALAÇÃO (P03)</t>
  </si>
  <si>
    <r>
      <rPr>
        <b val="true"/>
        <sz val="11"/>
        <color rgb="FF000000"/>
        <rFont val="Calibri"/>
        <family val="2"/>
        <charset val="1"/>
      </rPr>
      <t xml:space="preserve">MODELO COMPOSIÇÃO DA TAXA DE BENEFÍCIOS E DESPESAS INDIRETAS                          CIDADE DE DIAMANTIA (</t>
    </r>
    <r>
      <rPr>
        <b val="true"/>
        <u val="single"/>
        <sz val="11"/>
        <color rgb="FF000000"/>
        <rFont val="Calibri"/>
        <family val="2"/>
        <charset val="1"/>
      </rPr>
      <t xml:space="preserve">DESONERADO</t>
    </r>
    <r>
      <rPr>
        <b val="true"/>
        <sz val="11"/>
        <color rgb="FF000000"/>
        <rFont val="Calibri"/>
        <family val="2"/>
        <charset val="1"/>
      </rPr>
      <t xml:space="preserve">)</t>
    </r>
  </si>
  <si>
    <t xml:space="preserve">OBRA: REFORMA E AMPLIAÇÃO DO ABRIGO DE RESÍDUOS DE SERVIÇOS DE SAÚDE (RSS)</t>
  </si>
  <si>
    <t xml:space="preserve">Encargos sociais</t>
  </si>
  <si>
    <t xml:space="preserve">CURVA ABC DE INSUMOS</t>
  </si>
  <si>
    <t xml:space="preserve">Não desonerado: 0,00%</t>
  </si>
  <si>
    <t xml:space="preserve">Quantidade</t>
  </si>
  <si>
    <t xml:space="preserve">Valor Unitário</t>
  </si>
  <si>
    <t xml:space="preserve">Peso</t>
  </si>
  <si>
    <t xml:space="preserve">Valor Acumulado</t>
  </si>
  <si>
    <t xml:space="preserve">Peso Acumulado</t>
  </si>
  <si>
    <t xml:space="preserve">Operativa</t>
  </si>
  <si>
    <t xml:space="preserve">Geral</t>
  </si>
  <si>
    <t xml:space="preserve">MATED- 11579</t>
  </si>
  <si>
    <t xml:space="preserve">MATED- 11981</t>
  </si>
  <si>
    <t xml:space="preserve">MOED- 20154</t>
  </si>
  <si>
    <t xml:space="preserve">SERVENTE</t>
  </si>
  <si>
    <t xml:space="preserve">MATED- 12176</t>
  </si>
  <si>
    <t xml:space="preserve">SERVENTE DE OBRAS</t>
  </si>
  <si>
    <t xml:space="preserve">MATED- 11415</t>
  </si>
  <si>
    <t xml:space="preserve">MATED- 11266</t>
  </si>
  <si>
    <t xml:space="preserve">PEDREIRO (HORISTA)</t>
  </si>
  <si>
    <t xml:space="preserve">MATED- 11258</t>
  </si>
  <si>
    <t xml:space="preserve">CIMENTO PORTLAND CP II- E-32 (RESISTÊNCIA: 32,00 MPA)</t>
  </si>
  <si>
    <t xml:space="preserve">PINTOR (HORISTA)</t>
  </si>
  <si>
    <t xml:space="preserve">MOED- 20150</t>
  </si>
  <si>
    <t xml:space="preserve">PEDREIRO</t>
  </si>
  <si>
    <t xml:space="preserve">ENCANADOR OU BOMBEIRO HIDRAULICO (HORISTA)</t>
  </si>
  <si>
    <t xml:space="preserve">MATED- 11344</t>
  </si>
  <si>
    <t xml:space="preserve">MATED- 12660</t>
  </si>
  <si>
    <t xml:space="preserve">MATED- 13096</t>
  </si>
  <si>
    <t xml:space="preserve">CESTA BÁSICA/ ALIMENTAÇÃO - HORISTA ( ENCARGOS COMPLEMENTARES)</t>
  </si>
  <si>
    <t xml:space="preserve">hora</t>
  </si>
  <si>
    <t xml:space="preserve">MOED- 20138</t>
  </si>
  <si>
    <t xml:space="preserve">AZULEJISTA</t>
  </si>
  <si>
    <t xml:space="preserve">MATED- 11248</t>
  </si>
  <si>
    <t xml:space="preserve">AREIA LAVADA POSTO OBRA (TIPO: MÉDIA)</t>
  </si>
  <si>
    <t xml:space="preserve">MATED- 11251</t>
  </si>
  <si>
    <t xml:space="preserve">PEDRA BRITADA POSTO OBRA (NÚMERO: 2| GRANULOMETRIA: 19-38MM )</t>
  </si>
  <si>
    <t xml:space="preserve">MOED- 20149</t>
  </si>
  <si>
    <t xml:space="preserve">MONTADOR</t>
  </si>
  <si>
    <t xml:space="preserve">ALIMENTACAO - HORISTA (COLETADO CAIXA)</t>
  </si>
  <si>
    <t xml:space="preserve">MOED- 20141</t>
  </si>
  <si>
    <t xml:space="preserve">CARPINTEIRO DE FORMA</t>
  </si>
  <si>
    <t xml:space="preserve">AUXILIAR DE ENCANADOR OU BOMBEIRO HIDRAULICO (HORISTA)</t>
  </si>
  <si>
    <t xml:space="preserve">MOED- 20151</t>
  </si>
  <si>
    <t xml:space="preserve">PINTOR</t>
  </si>
  <si>
    <t xml:space="preserve">PM30</t>
  </si>
  <si>
    <t xml:space="preserve">ED-8461</t>
  </si>
  <si>
    <t xml:space="preserve">MATED- 13099</t>
  </si>
  <si>
    <t xml:space="preserve">EXAMES - HORISTA ( ENCARGOS COMPLEMENTARES)</t>
  </si>
  <si>
    <t xml:space="preserve">MATED- 13097</t>
  </si>
  <si>
    <t xml:space="preserve">TRANSPORTE - HORISTA ( ENCARGOS COMPLEMENTARES)</t>
  </si>
  <si>
    <t xml:space="preserve">ED-8411</t>
  </si>
  <si>
    <t xml:space="preserve">FORMA E DESFORMA PARA LAJE COM CHAPA DE COMPENSADO RESINADO, ESP. 12MM, REAPROVEITAMENTO (3X), EXCLUSIVE ESCORAMENTO</t>
  </si>
  <si>
    <t xml:space="preserve">CAL HIDRATADA CH-I PARA ARGAMASSAS</t>
  </si>
  <si>
    <t xml:space="preserve">ACO CA-50, 8,0 MM, VERGALHAO</t>
  </si>
  <si>
    <t xml:space="preserve">EXAMES - HORISTA (COLETADO CAIXA)</t>
  </si>
  <si>
    <t xml:space="preserve">TRANSPORTE - HORISTA (COLETADO CAIXA)</t>
  </si>
  <si>
    <t xml:space="preserve">MATED- 11282</t>
  </si>
  <si>
    <t xml:space="preserve">BARRA AÇO CA-50 (BITOLA: 10,00 MM|MASSA LINEAR: 0 ,617 KG/M)</t>
  </si>
  <si>
    <t xml:space="preserve">AREIA MEDIA - POSTO JAZIDA/FORNECEDOR (RETIRADO NA JAZIDA, SEM TRANSPORTE)</t>
  </si>
  <si>
    <t xml:space="preserve">MATED- 12465</t>
  </si>
  <si>
    <t xml:space="preserve">ED-8460</t>
  </si>
  <si>
    <t xml:space="preserve">ELETRICISTA</t>
  </si>
  <si>
    <t xml:space="preserve">MATED- 8356</t>
  </si>
  <si>
    <t xml:space="preserve">BARRA AÇO CA-50 (BITOLA: 6,30 MM|MASSA LINEAR: 0, 245 KG/M)</t>
  </si>
  <si>
    <t xml:space="preserve">ED-8410</t>
  </si>
  <si>
    <t xml:space="preserve">FORMA E DESFORMA PARA VIGA COM CHAPA DE COMPENSADO RESINADO, ESP. 12MM, REAPROVEITAMENTO (3X), EXCLUSIVE ESCORAMENTO</t>
  </si>
  <si>
    <t xml:space="preserve">MATED- 12286</t>
  </si>
  <si>
    <t xml:space="preserve">MOED- 8499</t>
  </si>
  <si>
    <t xml:space="preserve">OPERADOR DE BETONEIRA ESTACIONÁRIA</t>
  </si>
  <si>
    <t xml:space="preserve">MOED- 20144</t>
  </si>
  <si>
    <t xml:space="preserve">ARMADOR</t>
  </si>
  <si>
    <t xml:space="preserve">MATED- 11250</t>
  </si>
  <si>
    <t xml:space="preserve">PEDRA BRITADA POSTO OBRA (NÚMERO: 1| GRANULOMETRIA: 9,5- 19MM)</t>
  </si>
  <si>
    <t xml:space="preserve">ED-14664</t>
  </si>
  <si>
    <t xml:space="preserve">EPI PARA SERVENTE - HORISTA (ENCARGOS COMPLEMENTARES)</t>
  </si>
  <si>
    <t xml:space="preserve">MATED- 11285</t>
  </si>
  <si>
    <t xml:space="preserve">BARRA AÇO CA-60 (BITOLA: 5,00 MM|MASSA LINEAR: 0, 154 KG/M)</t>
  </si>
  <si>
    <t xml:space="preserve">MATED- 8357</t>
  </si>
  <si>
    <t xml:space="preserve">BARRA AÇO CA-50 (BITOLA: 8,00 MM|MASSA LINEAR: 0, 395 KG/M)</t>
  </si>
  <si>
    <t xml:space="preserve">MOED- 20129</t>
  </si>
  <si>
    <t xml:space="preserve">AJUDANTE DE CARPINTEIRO</t>
  </si>
  <si>
    <t xml:space="preserve">MOED- 20142</t>
  </si>
  <si>
    <t xml:space="preserve">AJUDANTE DE ELETRICISTA</t>
  </si>
  <si>
    <t xml:space="preserve">MATED- 8358</t>
  </si>
  <si>
    <t xml:space="preserve">BARRA AÇO CA-50 (BITOLA: 12,50 MM|MASSA LINEAR: 0 ,963 KG/M)</t>
  </si>
  <si>
    <t xml:space="preserve">MATED- 11354</t>
  </si>
  <si>
    <t xml:space="preserve">TÁBUA 3A. CONSTRUÇÃO ( SEÇÃO TRANSVERSAL: 1X12"|ESPESSURA: 25MM| LARGURA: 300MM|TIPO DE MADEIRA: CEDRINHO)</t>
  </si>
  <si>
    <t xml:space="preserve">MATED- 11444</t>
  </si>
  <si>
    <t xml:space="preserve">ARMADOR (HORISTA)</t>
  </si>
  <si>
    <t xml:space="preserve">EPI - FAMILIA SERVENTE - HORISTA (ENCARGOS COMPLEMENTARES - COLETADO CAIXA)</t>
  </si>
  <si>
    <t xml:space="preserve">MOED- 20134</t>
  </si>
  <si>
    <t xml:space="preserve">REJUNTADOR</t>
  </si>
  <si>
    <t xml:space="preserve">MATED- 11281</t>
  </si>
  <si>
    <t xml:space="preserve">BARRA AÇO CA-50 (BITOLA: 16,00 MM|MASSA LINEAR: 1 ,578 KG/M)</t>
  </si>
  <si>
    <t xml:space="preserve">TUBO PVC SERIE NORMAL, DN 40 MM, PARA ESGOTO PREDIAL (NBR 5688)</t>
  </si>
  <si>
    <t xml:space="preserve">MONTADOR DE ESTRUTURAS METALICAS HORISTA</t>
  </si>
  <si>
    <t xml:space="preserve">MATED- 12351</t>
  </si>
  <si>
    <t xml:space="preserve">ED-16670</t>
  </si>
  <si>
    <t xml:space="preserve">MATED- 13060</t>
  </si>
  <si>
    <t xml:space="preserve">ED-8459</t>
  </si>
  <si>
    <t xml:space="preserve">MOED- 20130</t>
  </si>
  <si>
    <t xml:space="preserve">TUBO PVC, SERIE R, DN 75 MM, PARA ESGOTO OU AGUAS PLUVIAIS PREDIAIS (NBR 5688)</t>
  </si>
  <si>
    <t xml:space="preserve">MATED- 12750</t>
  </si>
  <si>
    <t xml:space="preserve">MATED- 11315</t>
  </si>
  <si>
    <t xml:space="preserve">TIJOLO MACIÇO (TIPO: COMUM|COMPRIMENTO: 190MM|LARGURA: 90MM| ALTURA: 50MM*)*VALORES REFERENCIAIS APROXIMADOS</t>
  </si>
  <si>
    <t xml:space="preserve">ED-14700</t>
  </si>
  <si>
    <t xml:space="preserve">FERRAMENTAS PARA SERVENTE - HORISTA ( ENCARGOS COMPLEMENTARES)</t>
  </si>
  <si>
    <t xml:space="preserve">MATED- 11350</t>
  </si>
  <si>
    <t xml:space="preserve">SARRAFO NÃO APARELHADO (SEÇÃO TRANSVERSAL: : 1"X3"[POL. ]|ALTURA: 75MM[3"]| ESPESSURA: 25MM[1"]|TIPO DE MADEIRA: PINUS, MISTA OU EQUIVALENTE DA REGIÃO)</t>
  </si>
  <si>
    <t xml:space="preserve">MUDA DE ARVORE ORNAMENTAL, OITI/AROEIRA SALSA/ANGICO/IPE/JACARANDA OU EQUIVALENTE DA REGIAO, H= *1* M</t>
  </si>
  <si>
    <t xml:space="preserve">MATED- 11379</t>
  </si>
  <si>
    <t xml:space="preserve">ED-8409</t>
  </si>
  <si>
    <t xml:space="preserve">FORMA E DESFORMA PARA PILAR COM CHAPA DE COMPENSADO RESINADO, ESP. 12MM, REAPROVEITAMENTO (3X), EXCLUSIVE ESCORAMENTO</t>
  </si>
  <si>
    <t xml:space="preserve">EPI - FAMILIA PEDREIRO - HORISTA (ENCARGOS COMPLEMENTARES - COLETADO CAIXA)</t>
  </si>
  <si>
    <t xml:space="preserve">MATED- 11459</t>
  </si>
  <si>
    <t xml:space="preserve">IMPERMEABILIZADOR (HORISTA)</t>
  </si>
  <si>
    <t xml:space="preserve">MATED- 11333</t>
  </si>
  <si>
    <t xml:space="preserve">ARAME RECOZIDO (BITOLA: 18BWG|DIÂMETRO DO FIO: 1,25MM|MASSA LINEAR: 0, 01KG/M)</t>
  </si>
  <si>
    <t xml:space="preserve">EPI - FAMILIA PINTOR - HORISTA (ENCARGOS COMPLEMENTARES - COLETADO CAIXA)</t>
  </si>
  <si>
    <t xml:space="preserve">FERRAMENTAS - FAMILIA PINTOR - HORISTA (ENCARGOS COMPLEMENTARES - COLETADO CAIXA)</t>
  </si>
  <si>
    <t xml:space="preserve">OPERADOR DE BETONEIRA ESTACIONARIA / MISTURADOR</t>
  </si>
  <si>
    <t xml:space="preserve">MOED- 20039</t>
  </si>
  <si>
    <t xml:space="preserve">AJUDANTE DE ARMADOR</t>
  </si>
  <si>
    <t xml:space="preserve">ACO CA-60, 4,2 MM, OU 5,0 MM, OU 6,0 MM, OU 7,0 MM, VERGALHAO</t>
  </si>
  <si>
    <t xml:space="preserve">EPI - FAMILIA ENCANADOR - HORISTA (ENCARGOS COMPLEMENTARES - COLETADO CAIXA)</t>
  </si>
  <si>
    <t xml:space="preserve">FERRAMENTAS - FAMILIA SERVENTE - HORISTA (ENCARGOS COMPLEMENTARES - COLETADO CAIXA)</t>
  </si>
  <si>
    <t xml:space="preserve">MATED- 12782</t>
  </si>
  <si>
    <t xml:space="preserve">AZULEJISTA OU LADRILHEIRO (HORISTA)</t>
  </si>
  <si>
    <t xml:space="preserve">FERRAMENTAS - FAMILIA PEDREIRO - HORISTA (ENCARGOS COMPLEMENTARES - COLETADO CAIXA)</t>
  </si>
  <si>
    <t xml:space="preserve">MATED- 12561</t>
  </si>
  <si>
    <t xml:space="preserve">MATED- 12793</t>
  </si>
  <si>
    <t xml:space="preserve">OPERADOR DE MARTELETE OU MARTELETEIRO</t>
  </si>
  <si>
    <t xml:space="preserve">MATED- 11198</t>
  </si>
  <si>
    <t xml:space="preserve">TELHADOR (HORISTA)</t>
  </si>
  <si>
    <t xml:space="preserve">ED-20721</t>
  </si>
  <si>
    <t xml:space="preserve">MATED- 11324</t>
  </si>
  <si>
    <t xml:space="preserve">ED-50251</t>
  </si>
  <si>
    <t xml:space="preserve">ED-14652</t>
  </si>
  <si>
    <t xml:space="preserve">EPI PARA PEDREIRO - HORISTA (ENCARGOS COMPLEMENTARES)</t>
  </si>
  <si>
    <t xml:space="preserve">MATED- 11327</t>
  </si>
  <si>
    <t xml:space="preserve">PREGO 17X21 COM CABEÇA (COMPRIMENTO: 48,3 MM|DIÂMETRO DA CABEÇA: 3,0 MM| QUANTIDADE POR QUILO: 334)</t>
  </si>
  <si>
    <t xml:space="preserve">MATED- 12756</t>
  </si>
  <si>
    <t xml:space="preserve">MATED- 11256</t>
  </si>
  <si>
    <t xml:space="preserve">CAL HIDRATADA (TIPO: CH- III)</t>
  </si>
  <si>
    <t xml:space="preserve">ED-14660</t>
  </si>
  <si>
    <t xml:space="preserve">EPI PARA PINTOR - HORISTA (ENCARGOS COMPLEMENTARES)</t>
  </si>
  <si>
    <t xml:space="preserve">CAIXA DE INSPECAO PARA ATERRAMENTO E PARA RAIOS, EM POLIPROPILENO, DIAMETRO = 300 MM X ALTURA = 400 MM</t>
  </si>
  <si>
    <t xml:space="preserve">ED-14696</t>
  </si>
  <si>
    <t xml:space="preserve">FERRAMENTAS PARA PINTOR - HORISTA ( ENCARGOS COMPLEMENTARES)</t>
  </si>
  <si>
    <t xml:space="preserve">MATED- 12539</t>
  </si>
  <si>
    <t xml:space="preserve">AREIA GROSSA - POSTO JAZIDA/FORNECEDOR (RETIRADO NA JAZIDA, SEM TRANSPORTE)</t>
  </si>
  <si>
    <t xml:space="preserve">ED-5236</t>
  </si>
  <si>
    <t xml:space="preserve">CURSO DE CAPACITAÇÃO PARA SERVENTE ( ENCARGOS COMPLEMENTARES) - HORISTA</t>
  </si>
  <si>
    <t xml:space="preserve">ED-48610</t>
  </si>
  <si>
    <t xml:space="preserve">ED-14648</t>
  </si>
  <si>
    <t xml:space="preserve">EPI PARA CARPINTEIRO DE FORMA - HORISTA ( ENCARGOS COMPLEMENTARES)</t>
  </si>
  <si>
    <t xml:space="preserve">MATED- 11331</t>
  </si>
  <si>
    <t xml:space="preserve">MATED- 12355</t>
  </si>
  <si>
    <t xml:space="preserve">REJUNTE CIMENTÍCIO FLEXÍVEL (COR: DIVERSAS| DENSIDADE DA PASTA: 1500KG/M3*)*VALORES APROXIMADOS</t>
  </si>
  <si>
    <t xml:space="preserve">ED-14688</t>
  </si>
  <si>
    <t xml:space="preserve">FERRAMENTAS PARA PEDREIRO - HORISTA ( ENCARGOS COMPLEMENTARES)</t>
  </si>
  <si>
    <t xml:space="preserve">AJUDANTE DE ARMADOR (HORISTA)</t>
  </si>
  <si>
    <t xml:space="preserve">ED-14656</t>
  </si>
  <si>
    <t xml:space="preserve">EPI PARA AZULEJISTA - HORISTA (ENCARGOS COMPLEMENTARES)</t>
  </si>
  <si>
    <t xml:space="preserve">MOED- 20132</t>
  </si>
  <si>
    <t xml:space="preserve">AJUDANTE DE PINTOR</t>
  </si>
  <si>
    <t xml:space="preserve">OLEO DIESEL COMBUSTIVEL COMUM</t>
  </si>
  <si>
    <t xml:space="preserve">MATED- 12924</t>
  </si>
  <si>
    <t xml:space="preserve">DISJUNTOR TIPO DIN/IEC, MONOPOLAR DE 6 ATE 32A</t>
  </si>
  <si>
    <t xml:space="preserve">MATED- 12058</t>
  </si>
  <si>
    <t xml:space="preserve">MATED- 11433</t>
  </si>
  <si>
    <t xml:space="preserve">JARDINEIRO (HORISTA)</t>
  </si>
  <si>
    <t xml:space="preserve">MATED- 12612</t>
  </si>
  <si>
    <t xml:space="preserve">EPI - FAMILIA ELETRICISTA - HORISTA (ENCARGOS COMPLEMENTARES - COLETADO CAIXA)</t>
  </si>
  <si>
    <t xml:space="preserve">LAVATORIO DE LOUCA BRANCA, SUSPENSO (SEM COLUNA), DIMENSOES *40 X 30* CM</t>
  </si>
  <si>
    <t xml:space="preserve">MATED- 11352</t>
  </si>
  <si>
    <t xml:space="preserve">MATED- 11177</t>
  </si>
  <si>
    <t xml:space="preserve">LOCAÇÃO CAÇAMBA ESTACIONÁRIA (MATERIAL: AÇO CARBONO| CAPACIDADE EM VOLUME: 5M3|CAPACIDADE EM TONELADAS: 7,5TON* APLICAÇÃO: REMOÇÃO DE ENTULHO E/OU TERRA)* VALOR REFERENCIAIS APROXIMADOS</t>
  </si>
  <si>
    <t xml:space="preserve">MATED- 13098</t>
  </si>
  <si>
    <t xml:space="preserve">SEGURO - HORISTA ( ENCARGOS COMPLEMENTARES)</t>
  </si>
  <si>
    <t xml:space="preserve">MATED- 11325</t>
  </si>
  <si>
    <t xml:space="preserve">FERRAMENTAS - FAMILIA ENCANADOR - HORISTA (ENCARGOS COMPLEMENTARES - COLETADO CAIXA)</t>
  </si>
  <si>
    <t xml:space="preserve">ED-14673</t>
  </si>
  <si>
    <t xml:space="preserve">EPI PARA MONTADOR - HORISTA (ENCARGOS COMPLEMENTARES)</t>
  </si>
  <si>
    <t xml:space="preserve">SEGURO - HORISTA (COLETADO CAIXA)</t>
  </si>
  <si>
    <t xml:space="preserve">MATED- 8359</t>
  </si>
  <si>
    <t xml:space="preserve">BARRA AÇO CA-50 (BITOLA: 20,00 MM|MASSA LINEAR: 2 ,466 KG/M)</t>
  </si>
  <si>
    <t xml:space="preserve">MOED- 20143</t>
  </si>
  <si>
    <t xml:space="preserve">BOMBEIRO/ ENCANADOR</t>
  </si>
  <si>
    <t xml:space="preserve">ED-14692</t>
  </si>
  <si>
    <t xml:space="preserve">FERRAMENTAS PARA AZULEJISTA - HORISTA ( ENCARGOS COMPLEMENTARES)</t>
  </si>
  <si>
    <t xml:space="preserve">TOMADA 2P+T 10A, 250V (APENAS MODULO)</t>
  </si>
  <si>
    <t xml:space="preserve">ED-16671</t>
  </si>
  <si>
    <t xml:space="preserve">LUVA SIMPLES, PVC SERIE R, 75 MM, PARA ESGOTO OU AGUAS PLUVIAIS PREDIAIS</t>
  </si>
  <si>
    <t xml:space="preserve">FERRAMENTAS - FAMILIA ELETRICISTA - HORISTA (ENCARGOS COMPLEMENTARES - COLETADO CAIXA)</t>
  </si>
  <si>
    <t xml:space="preserve">MATED- 11432</t>
  </si>
  <si>
    <t xml:space="preserve">EQED- 8483</t>
  </si>
  <si>
    <t xml:space="preserve">BETONEIRA (TIPO: ELÉTRICA|CAPACIDADE NOMINAL: 400L| CAPACIDADE DE MISTURA : 310L|MOTOR ELÉTRICO: TRIFÁSICO|POTÊNCIA: 2CV|CONSUMO: 1,5KWH| CARREGADOR MECÂNICO: NÃO INCLUSO)</t>
  </si>
  <si>
    <t xml:space="preserve">TORNEIRA DE MESA/BANCADA, PARA LAVATORIO, FIXA, METALICA CROMADA, PADRAO POPULAR, 1/2 " OU 3/4 " (REF 1193)</t>
  </si>
  <si>
    <t xml:space="preserve">OPERADOR DE MAQUINAS E TRATORES DIVERSOS (TERRAPLANAGEM)</t>
  </si>
  <si>
    <t xml:space="preserve">TINTA ESMALTE SINTETICO PREMIUM ACETINADO</t>
  </si>
  <si>
    <t xml:space="preserve">MOED- 20131</t>
  </si>
  <si>
    <t xml:space="preserve">AJUDANTE DE BOMBEIRO/ ENCANADOR</t>
  </si>
  <si>
    <t xml:space="preserve">ED-14666</t>
  </si>
  <si>
    <t xml:space="preserve">EPI PARA AJUDANTE DE CARPINTEIRO - HORISTA ( ENCARGOS COMPLEMENTARES)</t>
  </si>
  <si>
    <t xml:space="preserve">MATED- 12372</t>
  </si>
  <si>
    <t xml:space="preserve">PREGO 17X21 SEM CABEÇA (COMPRIMENTO: 48 MM|DIÂMETRO: 3,0 MM| QUANTIDADE POR QUILO: 334)</t>
  </si>
  <si>
    <t xml:space="preserve">MATED- 11284</t>
  </si>
  <si>
    <t xml:space="preserve">BARRA AÇO CA-60 (BITOLA: 4,20 MM|MASSA LINEAR: 0, 109 KG/M)</t>
  </si>
  <si>
    <t xml:space="preserve">MATED- 11721</t>
  </si>
  <si>
    <t xml:space="preserve">ED-14663</t>
  </si>
  <si>
    <t xml:space="preserve">EPI PARA REJUNTADOR - HORISTA (ENCARGOS COMPLEMENTARES)</t>
  </si>
  <si>
    <t xml:space="preserve">PARAFUSO NIQUELADO 3 1/2" COM ACABAMENTO CROMADO PARA FIXAR PECA SANITARIA, INCLUI PORCA CEGA, ARRUELA E BUCHA DE NYLON TAMANHO S-8</t>
  </si>
  <si>
    <t xml:space="preserve">EPI - FAMILIA OPERADOR ESCAVADEIRA - HORISTA (ENCARGOS COMPLEMENTARES - COLETADO CAIXA)</t>
  </si>
  <si>
    <t xml:space="preserve">MATED- 11279</t>
  </si>
  <si>
    <t xml:space="preserve">DESMOLDANTE DE FORMAS DE MADEIRA PARA CONCRETO</t>
  </si>
  <si>
    <t xml:space="preserve">ED-14647</t>
  </si>
  <si>
    <t xml:space="preserve">EPI PARA ARMADOR - HORISTA (ENCARGOS COMPLEMENTARES)</t>
  </si>
  <si>
    <t xml:space="preserve">ED-5235</t>
  </si>
  <si>
    <t xml:space="preserve">CURSO DE CAPACITAÇÃO PARA PEDREIRO ( ENCARGOS COMPLEMENTARES) - HORISTA</t>
  </si>
  <si>
    <t xml:space="preserve">OPERADOR DE JATO ABRASIVO OU JATISTA</t>
  </si>
  <si>
    <t xml:space="preserve">ED-14684</t>
  </si>
  <si>
    <t xml:space="preserve">FERRAMENTAS PARA CARPINTEIRO DE FORMA - HORISTA (ENCARGOS COMPLEMENTARES)</t>
  </si>
  <si>
    <t xml:space="preserve">AJUDANTE ESPECIALIZADO</t>
  </si>
  <si>
    <t xml:space="preserve">JOELHO, PVC SERIE R, 90 GRAUS, DN 75 MM, PARA ESGOTO OU AGUAS PLUVIAIS PREDIAIS</t>
  </si>
  <si>
    <t xml:space="preserve">MOED- 20156</t>
  </si>
  <si>
    <t xml:space="preserve">TELHADISTA</t>
  </si>
  <si>
    <t xml:space="preserve">ED-14677</t>
  </si>
  <si>
    <t xml:space="preserve">EPI PARA OPERADOR DE BETONEIRA ESTACIONÁRIA - HORISTA (ENCARGOS COMPLEMENTARES)</t>
  </si>
  <si>
    <t xml:space="preserve">OPERADOR DE GUINCHO OU GUINCHEIRO</t>
  </si>
  <si>
    <t xml:space="preserve">MATED- 12043</t>
  </si>
  <si>
    <t xml:space="preserve">MATED- 11464</t>
  </si>
  <si>
    <t xml:space="preserve">ED-14646</t>
  </si>
  <si>
    <t xml:space="preserve">EPI PARA AJUDANTE DE ELETRICISTA - HORISTA ( ENCARGOS COMPLEMENTARES)</t>
  </si>
  <si>
    <t xml:space="preserve">ED-14650</t>
  </si>
  <si>
    <t xml:space="preserve">EPI PARA ELETRICISTA - HORISTA (ENCARGOS COMPLEMENTARES)</t>
  </si>
  <si>
    <t xml:space="preserve">MATED- 12313</t>
  </si>
  <si>
    <t xml:space="preserve">JOELHO, PVC SERIE R, 45 GRAUS, DN 75 MM, PARA ESGOTO OU AGUAS PLUVIAIS PREDIAIS</t>
  </si>
  <si>
    <t xml:space="preserve">ED-14683</t>
  </si>
  <si>
    <t xml:space="preserve">FERRAMENTAS PARA ARMADOR - HORISTA ( ENCARGOS COMPLEMENTARES)</t>
  </si>
  <si>
    <t xml:space="preserve">MARTELO DEMOLIDOR PNEUMATICO MANUAL, PESO DE 28 KG, COM SILENCIADOR</t>
  </si>
  <si>
    <t xml:space="preserve">MATED- 11262</t>
  </si>
  <si>
    <t xml:space="preserve">MATED- 17885</t>
  </si>
  <si>
    <t xml:space="preserve">TAMPA PARA CONDULETE ( MATERIAL: ALUMÍNIO|TIPO: INTERRUPTOR| QUANTIDADE DE POSTOS: 1|CONDULETES: 3/4"[20MM] |PARAFUSOS: INCLUSOS)</t>
  </si>
  <si>
    <t xml:space="preserve">MOED- 20137</t>
  </si>
  <si>
    <t xml:space="preserve">AJUDANTE DE TELHADISTA</t>
  </si>
  <si>
    <t xml:space="preserve">PEDRA BRITADA N. 0, OU PEDRISCO (4,8 A 9,5 MM) POSTO PEDREIRA/FORNECEDOR, SEM FRETE</t>
  </si>
  <si>
    <t xml:space="preserve">ED-14682</t>
  </si>
  <si>
    <t xml:space="preserve">FERRAMENTAS PARA AJUDANTE DE ELETRICISTA - HORISTA ( ENCARGOS COMPLEMENTARES)</t>
  </si>
  <si>
    <t xml:space="preserve">ED-14686</t>
  </si>
  <si>
    <t xml:space="preserve">FERRAMENTAS PARA ELETRICISTA - HORISTA ( ENCARGOS COMPLEMENTARES)</t>
  </si>
  <si>
    <t xml:space="preserve">ANEL BORRACHA, DN 75 MM, PARA TUBO SERIE REFORCADA ESGOTO PREDIAL</t>
  </si>
  <si>
    <t xml:space="preserve">REDUCAO EXCENTRICA PVC, SERIE R, DN 100 X 75 MM, PARA ESGOTO OU AGUAS PLUVIAIS PREDIAIS</t>
  </si>
  <si>
    <t xml:space="preserve">ED-5237</t>
  </si>
  <si>
    <t xml:space="preserve">CURSO DE CAPACITAÇÃO PARA AZULEJISTA OU LADRILHISTA (ENCARGOS COMPLEMENTARES) - HORISTA</t>
  </si>
  <si>
    <t xml:space="preserve">COMPRESSOR DE AR REBOCAVEL, VAZAO 189 PCM, PRESSAO EFETIVA DE TRABALHO 102 PSI, MOTOR DIESEL, POTENCIA 63 CV</t>
  </si>
  <si>
    <t xml:space="preserve">ED-14665</t>
  </si>
  <si>
    <t xml:space="preserve">EPI PARA AJUDANTE DE ARMADOR - HORISTA ( ENCARGOS COMPLEMENTARES)</t>
  </si>
  <si>
    <t xml:space="preserve">ED-14699</t>
  </si>
  <si>
    <t xml:space="preserve">FERRAMENTAS PARA REJUNTADOR - HORISTA ( ENCARGOS COMPLEMENTARES)</t>
  </si>
  <si>
    <t xml:space="preserve">TE, PVC, SERIE R, 75 X 75 MM, PARA ESGOTO OU AGUAS PLUVIAIS PREDIAIS</t>
  </si>
  <si>
    <t xml:space="preserve">ED-14702</t>
  </si>
  <si>
    <t xml:space="preserve">FERRAMENTAS PARA AJUDANTE DE CARPINTEIRO - HORISTA ( ENCARGOS COMPLEMENTARES)</t>
  </si>
  <si>
    <t xml:space="preserve">MATED- 12352</t>
  </si>
  <si>
    <t xml:space="preserve">MATED- 11334</t>
  </si>
  <si>
    <t xml:space="preserve">ED-5242</t>
  </si>
  <si>
    <t xml:space="preserve">CURSO DE CAPACITAÇÃO PARA PINTOR (ENCARGOS COMPLEMENTARES) - HORISTA</t>
  </si>
  <si>
    <t xml:space="preserve">ED-5233</t>
  </si>
  <si>
    <t xml:space="preserve">CURSO DE CAPACITAÇÃO PARA MONTADOR DE ESTRUTURA METÁLICA ( ENCARGOS COMPLEMENTARES) - HORISTA</t>
  </si>
  <si>
    <t xml:space="preserve">SIFAO PLASTICO TIPO COPO PARA TANQUE, 1.1/4 X 1.1/2 "</t>
  </si>
  <si>
    <t xml:space="preserve">ED-5224</t>
  </si>
  <si>
    <t xml:space="preserve">CURSO DE CAPACITAÇÃO PARA ELETRICISTA ( ENCARGOS COMPLEMENTARES) - HORISTA</t>
  </si>
  <si>
    <t xml:space="preserve">ED-5231</t>
  </si>
  <si>
    <t xml:space="preserve">CURSO DE CAPACITAÇÃO PARA CARPINTEIRO DE FÔRMAS (ENCARGOS COMPLEMENTARES) - HORISTA</t>
  </si>
  <si>
    <t xml:space="preserve">MATED- 11360</t>
  </si>
  <si>
    <t xml:space="preserve">ADITIVO IMPERMEABILIZANTE E PLASTIFICANTE EM PÓ PARA ARGAMASSAS</t>
  </si>
  <si>
    <t xml:space="preserve">ED-14701</t>
  </si>
  <si>
    <t xml:space="preserve">FERRAMENTAS PARA AJUDANTE DE ARMADOR - HORISTA (ENCARGOS COMPLEMENTARES)</t>
  </si>
  <si>
    <t xml:space="preserve">MATED- 12746</t>
  </si>
  <si>
    <t xml:space="preserve">MATED- 9299</t>
  </si>
  <si>
    <t xml:space="preserve">ESPAÇADOR/ DISTANCIADOR (MATERIAL: PLÁSTICO/COBRIMENTO: 30MM/TIPO: CIRCULAR ENTADA LATERAL/BITOLA AÇO: MENOR OU IGUAL 12, 5MM)</t>
  </si>
  <si>
    <t xml:space="preserve">MATED- 12792</t>
  </si>
  <si>
    <t xml:space="preserve">MATED- 12852</t>
  </si>
  <si>
    <t xml:space="preserve">EPI - FAMILIA CARPINTEIRO DE FORMAS - HORISTA (ENCARGOS COMPLEMENTARES - COLETADO CAIXA)</t>
  </si>
  <si>
    <t xml:space="preserve">GASOLINA COMUM</t>
  </si>
  <si>
    <t xml:space="preserve">AJUDANTE DE ESTRUTURAS METALICAS HORISTA</t>
  </si>
  <si>
    <t xml:space="preserve">ED-5225</t>
  </si>
  <si>
    <t xml:space="preserve">CURSO DE CAPACITAÇÃO PARA AUXILIAR DE ELETRICISTA (ENCARGOS COMPLEMENTARES) - HORISTA</t>
  </si>
  <si>
    <t xml:space="preserve">MATED- 9578</t>
  </si>
  <si>
    <t xml:space="preserve">MATED- 13014</t>
  </si>
  <si>
    <t xml:space="preserve">MITRA PVC RÍGIDO ( TERMINAL DE VENTILAÇÃO TIPO) 75 MM</t>
  </si>
  <si>
    <t xml:space="preserve">MATED- 11377</t>
  </si>
  <si>
    <t xml:space="preserve">MAQUINA TIPO VASO/TANQUE/JATO DE PRESSAO PORTATIL PARA JATEAMENTO, CONTROLE AUTOMATICO E REMOTO, CAMARA DE 1 SAIDA, 280 L, DIAM. *670* MM, BICO JATO CURTO VENTURI DE 5/16", MANGUEIRA DE 1" DE 10 M, COMPLETA (VALVULAS POP UP E DOSADORA, FUNDO CONICO ETC)</t>
  </si>
  <si>
    <t xml:space="preserve">ED-5254</t>
  </si>
  <si>
    <t xml:space="preserve">CURSO DE CAPACITAÇÃO PARA REJUNTADOR ( ENCARGOS COMPLEMENTARES)- HORISTA</t>
  </si>
  <si>
    <t xml:space="preserve">BETONEIRA CAPACIDADE NOMINAL 400 L, CAPACIDADE DE MISTURA 280 L, MOTOR ELETRICO TRIFASICO 220/380 V POTENCIA 2 CV, SEM CARREGADOR</t>
  </si>
  <si>
    <t xml:space="preserve">MATED- 11332</t>
  </si>
  <si>
    <t xml:space="preserve">ED-5228</t>
  </si>
  <si>
    <t xml:space="preserve">CURSO DE CAPACITAÇÃO PARA ARMADOR ( ENCARGOS COMPLEMENTARES) - HORISTA</t>
  </si>
  <si>
    <t xml:space="preserve">ED-5232</t>
  </si>
  <si>
    <t xml:space="preserve">CURSO DE CAPACITAÇÃO PARA AJUDANTE DE CARPINTEIRO (ENCARGOS COMPLEMENTARES) - HORISTA</t>
  </si>
  <si>
    <t xml:space="preserve">ENERGIA ELETRICA ATE 2000 KWH INDUSTRIAL, SEM DEMANDA</t>
  </si>
  <si>
    <t xml:space="preserve">KWH</t>
  </si>
  <si>
    <t xml:space="preserve">ED-8500</t>
  </si>
  <si>
    <t xml:space="preserve">CURSO DE CAPACITAÇÃO PARA OPERADOR DE BETONEIRA ESTACIONÁRIA (ENCARGOS COMPLEMENTARES)- HORISTA</t>
  </si>
  <si>
    <t xml:space="preserve">FERRAMENTAS - FAMILIA CARPINTEIRO DE FORMAS - HORISTA (ENCARGOS COMPLEMENTARES - COLETADO CAIXA)</t>
  </si>
  <si>
    <t xml:space="preserve">MATED- 9300</t>
  </si>
  <si>
    <t xml:space="preserve">ESPAÇADOR/ DISTANCIADOR (MATERIAL: PLÁSTICO/COBRIMENTO: 30MM/TIPO: CIRCULAR ENTADA LATERAL/BITOLA AÇO: MAIOR 12,5MM)</t>
  </si>
  <si>
    <t xml:space="preserve">MATED- 11613</t>
  </si>
  <si>
    <t xml:space="preserve">COMPACTADOR DE SOLOS DE PERCURSAO (SOQUETE) COM MOTOR A GASOLINA 4 TEMPOS DE 4 HP (4 CV)</t>
  </si>
  <si>
    <t xml:space="preserve">ENGATE/RABICHO FLEXIVEL PLASTICO (PVC OU ABS) BRANCO 1/2 " X 30 CM</t>
  </si>
  <si>
    <t xml:space="preserve">ED-14645</t>
  </si>
  <si>
    <t xml:space="preserve">EPI PARA AJUDANTE DE BOMBEIRO/ENCANADOR - HORISTA (ENCARGOS COMPLEMENTARES)</t>
  </si>
  <si>
    <t xml:space="preserve">ED-14651</t>
  </si>
  <si>
    <t xml:space="preserve">EPI PARA BOMBEIRO/ ENCANADOR - HORISTA ( ENCARGOS COMPLEMENTARES)</t>
  </si>
  <si>
    <t xml:space="preserve">VALVULA EM PLASTICO BRANCO PARA TANQUE OU LAVATORIO 1 ", SEM UNHO E SEM LADRAO</t>
  </si>
  <si>
    <t xml:space="preserve">ANEL BORRACHA PARA TUBO ESGOTO PREDIAL, DN 100 MM (NBR 5688)</t>
  </si>
  <si>
    <t xml:space="preserve">REJUNTE EPOXI, QUALQUER COR</t>
  </si>
  <si>
    <t xml:space="preserve">CAMINHAO TRUCADO, PESO BRUTO TOTAL 23000 KG, CARGA UTIL MAXIMA 15935 KG, DISTANCIA ENTRE EIXOS 4,80 M, POTENCIA 230 CV (INCLUI CABINE E CHASSI, NAO INCLUI CARROCERIA)</t>
  </si>
  <si>
    <t xml:space="preserve">ED-14667</t>
  </si>
  <si>
    <t xml:space="preserve">EPI PARA AJUDANTE DE TELHADISTA - HORISTA ( ENCARGOS COMPLEMENTARES)</t>
  </si>
  <si>
    <t xml:space="preserve">ED-14670</t>
  </si>
  <si>
    <t xml:space="preserve">EPI PARA TELHADISTA - HORISTA (ENCARGOS COMPLEMENTARES)</t>
  </si>
  <si>
    <t xml:space="preserve">ED-5229</t>
  </si>
  <si>
    <t xml:space="preserve">CURSO DE CAPACITAÇÃO PARA AJUDANTE DE ARMADOR (ENCARGOS COMPLEMENTARES) - HORISTA</t>
  </si>
  <si>
    <t xml:space="preserve">JUNCAO SIMPLES, PVC SERIE R, DN 75 X 75 MM, PARA ESGOTO OU AGUAS PLUVIAIS PREDIAIS</t>
  </si>
  <si>
    <t xml:space="preserve">JUNCAO SIMPLES, PVC SERIE R, DN 100 X 75 MM, PARA ESGOTO OU AGUAS PLUVIAIS PREDIAIS</t>
  </si>
  <si>
    <t xml:space="preserve">MATED- 11179</t>
  </si>
  <si>
    <t xml:space="preserve">VIBRADOR DE IMERSAO COM MANGOTE DE 45MM</t>
  </si>
  <si>
    <t xml:space="preserve">ED-14681</t>
  </si>
  <si>
    <t xml:space="preserve">FERRAMENTAS PARA AJUDANTE DE BOMBEIRO/ ENCANADOR - HORISTA ( ENCARGOS COMPLEMENTARES)</t>
  </si>
  <si>
    <t xml:space="preserve">ED-14687</t>
  </si>
  <si>
    <t xml:space="preserve">FERRAMENTAS PARA BOMBEIRO/ENCANADOR - HORISTA (ENCARGOS COMPLEMENTARES)</t>
  </si>
  <si>
    <t xml:space="preserve">ED-5251</t>
  </si>
  <si>
    <t xml:space="preserve">CURSO DE CAPACITAÇÃO PARA AJUDANTE DE PINTOR (ENCARGOS COMPLEMENTARES)- HORISTA</t>
  </si>
  <si>
    <t xml:space="preserve">ED-5226</t>
  </si>
  <si>
    <t xml:space="preserve">CURSO DE CAPACITAÇÃO PARA ENCANADOR OU BOMBEIRO HIDRÁULICO ( ENCARGOS COMPLEMENTARES) - HORISTA</t>
  </si>
  <si>
    <t xml:space="preserve">ED-14709</t>
  </si>
  <si>
    <t xml:space="preserve">FERRAMENTAS PARA MONTADOR - HORISTA ( ENCARGOS COMPLEMENTARES)</t>
  </si>
  <si>
    <t xml:space="preserve">VIBRADOR DE IMERSAO, DIAMETRO DA PONTEIRA DE *45* MM, COM MOTOR ELETRICO TRIFASICO DE 2 HP (2 CV)</t>
  </si>
  <si>
    <t xml:space="preserve">MOTORISTA DE CAMINHAO</t>
  </si>
  <si>
    <t xml:space="preserve">ED-14703</t>
  </si>
  <si>
    <t xml:space="preserve">FERRAMENTAS PARA AJUDANTE DE TELHADISTA - HORISTA (ENCARGOS COMPLEMENTARES)</t>
  </si>
  <si>
    <t xml:space="preserve">ED-14706</t>
  </si>
  <si>
    <t xml:space="preserve">FERRAMENTAS PARA TELHADISTA - HORISTA ( ENCARGOS COMPLEMENTARES)</t>
  </si>
  <si>
    <t xml:space="preserve">GUINCHO ELETRICO DE COLUNA, CAPACIDADE 400 KG, COM MOTO FREIO, MOTOR TRIFASICO DE 1,25 CV</t>
  </si>
  <si>
    <t xml:space="preserve">ED-5227</t>
  </si>
  <si>
    <t xml:space="preserve">CURSO DE CAPACITAÇÃO PARA AUXILIAR DE ENCANADOR OU BOMBEIRO HIDRÁULICO ( ENCARGOS COMPLEMENTARES) - HORISTA</t>
  </si>
  <si>
    <t xml:space="preserve">MATED- 11589</t>
  </si>
  <si>
    <t xml:space="preserve">FERRAMENTAS - FAMILIA OPERADOR ESCAVADEIRA - HORISTA (ENCARGOS COMPLEMENTARES - COLETADO CAIXA)</t>
  </si>
  <si>
    <t xml:space="preserve">TANQUE DE ACO CARBONO NAO REVESTIDO, PARA TRANSPORTE DE AGUA COM CAPACIDADE DE 10 M3, COM BOMBA CENTRIFUGA POR TOMADA DE FORCA, VAZAO MAXIMA *75* M3/H (INCLUI MONTAGEM, NAO INCLUI CAMINHAO)</t>
  </si>
  <si>
    <t xml:space="preserve">ED-14712</t>
  </si>
  <si>
    <t xml:space="preserve">FERRAMENTAS PARA OPERADOR DE BETONEIRA ESTACIONÁRIA - HORISTA (ENCARGOS COMPLEMENTARES)</t>
  </si>
  <si>
    <t xml:space="preserve">MATED- 11337</t>
  </si>
  <si>
    <t xml:space="preserve">BETONEIRA, CAPACIDADE NOMINAL 600 L, CAPACIDADE DE MISTURA 360L, MOTOR ELETRICO TRIFASICO 220/380V, POTENCIA 4CV, EXCLUSO CARREGADOR</t>
  </si>
  <si>
    <t xml:space="preserve">ED-5245</t>
  </si>
  <si>
    <t xml:space="preserve">CURSO DE CAPACITAÇÃO PARA TELHADISTA ( ENCARGOS COMPLEMENTARES) - HORISTA</t>
  </si>
  <si>
    <t xml:space="preserve">ED-5252</t>
  </si>
  <si>
    <t xml:space="preserve">CURSO DE CAPACITAÇÃO PARA AJUDANTE DE TELHADISTA (ENCARGOS COMPLEMENTARES)- HORISTA</t>
  </si>
  <si>
    <t xml:space="preserve">CURVA ABC DE SERVIÇOS</t>
  </si>
  <si>
    <t xml:space="preserve">Peso (%)</t>
  </si>
  <si>
    <t xml:space="preserve">Peso Acumulado (%)</t>
  </si>
  <si>
    <t xml:space="preserve">PESQUISAS DE MERCADO</t>
  </si>
  <si>
    <t xml:space="preserve">ABRIGO DE RESÍDUOS DE SERVIÇOS DE SAÚDE</t>
  </si>
  <si>
    <t xml:space="preserve">PESQUISAS</t>
  </si>
  <si>
    <t xml:space="preserve">FORNECEDOR</t>
  </si>
  <si>
    <t xml:space="preserve">PREÇO UNITÁRIO</t>
  </si>
  <si>
    <t xml:space="preserve">FRETE</t>
  </si>
  <si>
    <t xml:space="preserve">COMP-ABRIGO-01 (PM30)</t>
  </si>
  <si>
    <t xml:space="preserve">PM01</t>
  </si>
  <si>
    <t xml:space="preserve">HM CHUVEIROS</t>
  </si>
  <si>
    <t xml:space="preserve">R$ 1.490,00</t>
  </si>
  <si>
    <t xml:space="preserve">R$ 20,97</t>
  </si>
  <si>
    <t xml:space="preserve">R$ 1.510,97</t>
  </si>
  <si>
    <t xml:space="preserve">PM02</t>
  </si>
  <si>
    <t xml:space="preserve">PATAVO SUPRIMENTOS</t>
  </si>
  <si>
    <t xml:space="preserve">R$ 1.026,00</t>
  </si>
  <si>
    <t xml:space="preserve">R$ 64,00</t>
  </si>
  <si>
    <t xml:space="preserve">R$ 1.090,00</t>
  </si>
  <si>
    <t xml:space="preserve">PM03</t>
  </si>
  <si>
    <t xml:space="preserve">PROLAB</t>
  </si>
  <si>
    <t xml:space="preserve">R$ 1.198,00</t>
  </si>
  <si>
    <t xml:space="preserve">R$ 252,12</t>
  </si>
  <si>
    <t xml:space="preserve">R$ 1.450,12</t>
  </si>
  <si>
    <t xml:space="preserve">MÉDIA DOS ORÇAMENTOS</t>
  </si>
  <si>
    <t xml:space="preserve">R$ 1.350,36</t>
  </si>
  <si>
    <t xml:space="preserve">COMP-ABRIGO-02 (00000039)</t>
  </si>
  <si>
    <t xml:space="preserve">MAGAZINE LUIZA</t>
  </si>
  <si>
    <t xml:space="preserve">R$ 25,00</t>
  </si>
  <si>
    <t xml:space="preserve">R$ 12,90</t>
  </si>
  <si>
    <t xml:space="preserve">R$ 37,90</t>
  </si>
  <si>
    <t xml:space="preserve">SHOPTIME</t>
  </si>
  <si>
    <t xml:space="preserve">R$ 34,08</t>
  </si>
  <si>
    <t xml:space="preserve">R$ 18,99</t>
  </si>
  <si>
    <t xml:space="preserve">R$ 53,07</t>
  </si>
  <si>
    <t xml:space="preserve">LOJAS AMERICANAS</t>
  </si>
  <si>
    <t xml:space="preserve">R$ 16,96</t>
  </si>
  <si>
    <t xml:space="preserve">R$ 30,99</t>
  </si>
  <si>
    <t xml:space="preserve">R$ 47,95</t>
  </si>
  <si>
    <t xml:space="preserve">R$ 46,31</t>
  </si>
</sst>
</file>

<file path=xl/styles.xml><?xml version="1.0" encoding="utf-8"?>
<styleSheet xmlns="http://schemas.openxmlformats.org/spreadsheetml/2006/main">
  <numFmts count="14">
    <numFmt numFmtId="164" formatCode="General"/>
    <numFmt numFmtId="165" formatCode="&quot;R$ &quot;#,##0.00"/>
    <numFmt numFmtId="166" formatCode="0.00%"/>
    <numFmt numFmtId="167" formatCode="#,##0.00"/>
    <numFmt numFmtId="168" formatCode="0"/>
    <numFmt numFmtId="169" formatCode="_-&quot;R$ &quot;* #,##0.00_-;&quot;-R$ &quot;* #,##0.00_-;_-&quot;R$ &quot;* \-??_-;_-@"/>
    <numFmt numFmtId="170" formatCode="#,##0"/>
    <numFmt numFmtId="171" formatCode="\$#,##0.00"/>
    <numFmt numFmtId="172" formatCode="_-* #,##0.00_-;\-* #,##0.00_-;_-* \-??_-;_-@"/>
    <numFmt numFmtId="173" formatCode="#,##0.00000"/>
    <numFmt numFmtId="174" formatCode="@"/>
    <numFmt numFmtId="175" formatCode="&quot;R$ &quot;#,##0.00"/>
    <numFmt numFmtId="176" formatCode="_(* #,##0.00_);_(* \(#,##0.00\);_(* \-??_);_(@_)"/>
    <numFmt numFmtId="177" formatCode="0.00"/>
  </numFmts>
  <fonts count="17">
    <font>
      <sz val="11"/>
      <color rgb="FF000000"/>
      <name val="Calibri"/>
      <family val="2"/>
      <charset val="1"/>
    </font>
    <font>
      <sz val="10"/>
      <name val="Arial"/>
      <family val="0"/>
    </font>
    <font>
      <sz val="10"/>
      <name val="Arial"/>
      <family val="0"/>
    </font>
    <font>
      <sz val="10"/>
      <name val="Arial"/>
      <family val="0"/>
    </font>
    <font>
      <b val="true"/>
      <sz val="10"/>
      <color rgb="FF000000"/>
      <name val="Calibri"/>
      <family val="2"/>
      <charset val="1"/>
    </font>
    <font>
      <b val="true"/>
      <sz val="12"/>
      <color rgb="FF000000"/>
      <name val="Calibri"/>
      <family val="2"/>
      <charset val="1"/>
    </font>
    <font>
      <b val="true"/>
      <sz val="13"/>
      <color rgb="FF000000"/>
      <name val="Calibri"/>
      <family val="2"/>
      <charset val="1"/>
    </font>
    <font>
      <b val="true"/>
      <sz val="13"/>
      <color rgb="FFFF0000"/>
      <name val="Calibri"/>
      <family val="2"/>
      <charset val="1"/>
    </font>
    <font>
      <sz val="10"/>
      <color rgb="FF000000"/>
      <name val="Calibri"/>
      <family val="2"/>
      <charset val="1"/>
    </font>
    <font>
      <b val="true"/>
      <sz val="10"/>
      <color rgb="FFFF0000"/>
      <name val="Calibri"/>
      <family val="2"/>
      <charset val="1"/>
    </font>
    <font>
      <b val="true"/>
      <sz val="11"/>
      <color rgb="FF000000"/>
      <name val="Calibri"/>
      <family val="2"/>
      <charset val="1"/>
    </font>
    <font>
      <b val="true"/>
      <sz val="13"/>
      <color rgb="FF000000"/>
      <name val="Calibri, Arial"/>
      <family val="0"/>
      <charset val="1"/>
    </font>
    <font>
      <sz val="11"/>
      <color rgb="FF000000"/>
      <name val="Arial"/>
      <family val="2"/>
      <charset val="1"/>
    </font>
    <font>
      <b val="true"/>
      <sz val="11"/>
      <color rgb="FF000000"/>
      <name val="Arial"/>
      <family val="2"/>
      <charset val="1"/>
    </font>
    <font>
      <b val="true"/>
      <sz val="14"/>
      <color rgb="FF000000"/>
      <name val="Calibri"/>
      <family val="2"/>
      <charset val="1"/>
    </font>
    <font>
      <b val="true"/>
      <sz val="11"/>
      <color rgb="FFFF0000"/>
      <name val="Calibri"/>
      <family val="2"/>
      <charset val="1"/>
    </font>
    <font>
      <b val="true"/>
      <u val="single"/>
      <sz val="11"/>
      <color rgb="FF000000"/>
      <name val="Calibri"/>
      <family val="2"/>
      <charset val="1"/>
    </font>
  </fonts>
  <fills count="13">
    <fill>
      <patternFill patternType="none"/>
    </fill>
    <fill>
      <patternFill patternType="gray125"/>
    </fill>
    <fill>
      <patternFill patternType="solid">
        <fgColor rgb="FFDBE5F1"/>
        <bgColor rgb="FFD8ECF6"/>
      </patternFill>
    </fill>
    <fill>
      <patternFill patternType="solid">
        <fgColor rgb="FFFFFFFF"/>
        <bgColor rgb="FFF7F3DF"/>
      </patternFill>
    </fill>
    <fill>
      <patternFill patternType="solid">
        <fgColor rgb="FFF2DBDB"/>
        <bgColor rgb="FFD6D6D6"/>
      </patternFill>
    </fill>
    <fill>
      <patternFill patternType="solid">
        <fgColor rgb="FFDAEEF3"/>
        <bgColor rgb="FFD8ECF6"/>
      </patternFill>
    </fill>
    <fill>
      <patternFill patternType="solid">
        <fgColor rgb="FFD8ECF6"/>
        <bgColor rgb="FFDAEEF3"/>
      </patternFill>
    </fill>
    <fill>
      <patternFill patternType="solid">
        <fgColor rgb="FFDFF0D8"/>
        <bgColor rgb="FFDAEEF3"/>
      </patternFill>
    </fill>
    <fill>
      <patternFill patternType="solid">
        <fgColor rgb="FFD6D6D6"/>
        <bgColor rgb="FFC9DAF8"/>
      </patternFill>
    </fill>
    <fill>
      <patternFill patternType="solid">
        <fgColor rgb="FFEFEFEF"/>
        <bgColor rgb="FFF7F3DF"/>
      </patternFill>
    </fill>
    <fill>
      <patternFill patternType="solid">
        <fgColor rgb="FFC9DAF8"/>
        <bgColor rgb="FFDBE5F1"/>
      </patternFill>
    </fill>
    <fill>
      <patternFill patternType="solid">
        <fgColor rgb="FFFFFF00"/>
        <bgColor rgb="FFFFFF00"/>
      </patternFill>
    </fill>
    <fill>
      <patternFill patternType="solid">
        <fgColor rgb="FFF7F3DF"/>
        <bgColor rgb="FFEFEFEF"/>
      </patternFill>
    </fill>
  </fills>
  <borders count="53">
    <border diagonalUp="false" diagonalDown="false">
      <left/>
      <right/>
      <top/>
      <bottom/>
      <diagonal/>
    </border>
    <border diagonalUp="false" diagonalDown="false">
      <left style="thick"/>
      <right style="thin"/>
      <top style="thick"/>
      <bottom style="thin"/>
      <diagonal/>
    </border>
    <border diagonalUp="false" diagonalDown="false">
      <left style="thin"/>
      <right style="thin"/>
      <top style="thick"/>
      <bottom style="thin"/>
      <diagonal/>
    </border>
    <border diagonalUp="false" diagonalDown="false">
      <left/>
      <right style="thick"/>
      <top style="thick"/>
      <bottom style="thin"/>
      <diagonal/>
    </border>
    <border diagonalUp="false" diagonalDown="false">
      <left style="thick"/>
      <right style="thin"/>
      <top style="thin"/>
      <bottom style="thin"/>
      <diagonal/>
    </border>
    <border diagonalUp="false" diagonalDown="false">
      <left style="thin"/>
      <right style="thin"/>
      <top style="thin"/>
      <bottom style="thin"/>
      <diagonal/>
    </border>
    <border diagonalUp="false" diagonalDown="false">
      <left style="thin"/>
      <right style="thick"/>
      <top style="thin"/>
      <bottom style="thin"/>
      <diagonal/>
    </border>
    <border diagonalUp="false" diagonalDown="false">
      <left style="thick"/>
      <right style="thin"/>
      <top/>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style="thick"/>
      <top/>
      <bottom/>
      <diagonal/>
    </border>
    <border diagonalUp="false" diagonalDown="false">
      <left style="thick"/>
      <right style="thin"/>
      <top style="thin"/>
      <bottom/>
      <diagonal/>
    </border>
    <border diagonalUp="false" diagonalDown="false">
      <left style="thin"/>
      <right style="thick"/>
      <top style="thin"/>
      <bottom/>
      <diagonal/>
    </border>
    <border diagonalUp="false" diagonalDown="false">
      <left style="thick"/>
      <right style="thick"/>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right style="thick"/>
      <top/>
      <bottom style="thin"/>
      <diagonal/>
    </border>
    <border diagonalUp="false" diagonalDown="false">
      <left style="thick"/>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top style="thin"/>
      <bottom style="thin"/>
      <diagonal/>
    </border>
    <border diagonalUp="false" diagonalDown="false">
      <left/>
      <right style="thick"/>
      <top style="thin"/>
      <bottom style="thin"/>
      <diagonal/>
    </border>
    <border diagonalUp="false" diagonalDown="false">
      <left style="thick"/>
      <right/>
      <top style="thin"/>
      <bottom/>
      <diagonal/>
    </border>
    <border diagonalUp="false" diagonalDown="false">
      <left/>
      <right style="thin"/>
      <top style="thin"/>
      <bottom/>
      <diagonal/>
    </border>
    <border diagonalUp="false" diagonalDown="false">
      <left/>
      <right style="thin"/>
      <top/>
      <bottom style="thin"/>
      <diagonal/>
    </border>
    <border diagonalUp="false" diagonalDown="false">
      <left style="thin"/>
      <right style="thick"/>
      <top/>
      <bottom style="thin"/>
      <diagonal/>
    </border>
    <border diagonalUp="false" diagonalDown="false">
      <left style="thick"/>
      <right/>
      <top/>
      <bottom style="thin"/>
      <diagonal/>
    </border>
    <border diagonalUp="false" diagonalDown="false">
      <left style="thick"/>
      <right/>
      <top/>
      <bottom/>
      <diagonal/>
    </border>
    <border diagonalUp="false" diagonalDown="false">
      <left/>
      <right style="thick"/>
      <top/>
      <bottom/>
      <diagonal/>
    </border>
    <border diagonalUp="false" diagonalDown="false">
      <left style="thick"/>
      <right style="thin"/>
      <top style="thin"/>
      <bottom style="thick"/>
      <diagonal/>
    </border>
    <border diagonalUp="false" diagonalDown="false">
      <left style="thin"/>
      <right style="thick"/>
      <top style="thin"/>
      <bottom style="thick"/>
      <diagonal/>
    </border>
    <border diagonalUp="false" diagonalDown="false">
      <left style="thin"/>
      <right style="thin"/>
      <top style="thin"/>
      <bottom style="thick"/>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bottom/>
      <diagonal/>
    </border>
    <border diagonalUp="false" diagonalDown="false">
      <left style="thin"/>
      <right style="medium"/>
      <top/>
      <bottom/>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top/>
      <bottom/>
      <diagonal/>
    </border>
    <border diagonalUp="false" diagonalDown="false">
      <left/>
      <right style="medium"/>
      <top/>
      <bottom/>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style="thin"/>
      <top/>
      <bottom/>
      <diagonal/>
    </border>
    <border diagonalUp="false" diagonalDown="false">
      <left style="medium"/>
      <right/>
      <top style="thin"/>
      <bottom/>
      <diagonal/>
    </border>
    <border diagonalUp="false" diagonalDown="false">
      <left style="thin"/>
      <right style="medium"/>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medium"/>
      <bottom style="medium"/>
      <diagonal/>
    </border>
    <border diagonalUp="false" diagonalDown="false">
      <left style="thin">
        <color rgb="FFD6D6D6"/>
      </left>
      <right style="thin">
        <color rgb="FFD6D6D6"/>
      </right>
      <top style="thin">
        <color rgb="FFD6D6D6"/>
      </top>
      <bottom style="thin">
        <color rgb="FFD6D6D6"/>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1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5" fontId="5" fillId="2" borderId="3"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4" fillId="2" borderId="5" xfId="0" applyFont="true" applyBorder="true" applyAlignment="true" applyProtection="false">
      <alignment horizontal="center" vertical="center" textRotation="0" wrapText="true" indent="0" shrinkToFit="false"/>
      <protection locked="true" hidden="false"/>
    </xf>
    <xf numFmtId="166" fontId="4" fillId="2" borderId="6" xfId="0" applyFont="true" applyBorder="true" applyAlignment="true" applyProtection="false">
      <alignment horizontal="center" vertical="center" textRotation="0" wrapText="true" indent="0" shrinkToFit="false"/>
      <protection locked="true" hidden="false"/>
    </xf>
    <xf numFmtId="167" fontId="4" fillId="2" borderId="7" xfId="0" applyFont="true" applyBorder="true" applyAlignment="true" applyProtection="false">
      <alignment horizontal="center" vertical="center" textRotation="0" wrapText="false" indent="0" shrinkToFit="false"/>
      <protection locked="true" hidden="false"/>
    </xf>
    <xf numFmtId="167" fontId="4" fillId="2" borderId="8" xfId="0" applyFont="true" applyBorder="true" applyAlignment="true" applyProtection="false">
      <alignment horizontal="center" vertical="center" textRotation="0" wrapText="true" indent="0" shrinkToFit="false"/>
      <protection locked="true" hidden="false"/>
    </xf>
    <xf numFmtId="167" fontId="4" fillId="2" borderId="8" xfId="0" applyFont="true" applyBorder="true" applyAlignment="true" applyProtection="false">
      <alignment horizontal="center" vertical="center" textRotation="0" wrapText="false" indent="0" shrinkToFit="false"/>
      <protection locked="true" hidden="false"/>
    </xf>
    <xf numFmtId="167" fontId="4" fillId="2" borderId="9" xfId="0" applyFont="true" applyBorder="true" applyAlignment="true" applyProtection="false">
      <alignment horizontal="center" vertical="center" textRotation="0" wrapText="false" indent="0" shrinkToFit="false"/>
      <protection locked="true" hidden="false"/>
    </xf>
    <xf numFmtId="165" fontId="4" fillId="2" borderId="9" xfId="0" applyFont="true" applyBorder="true" applyAlignment="true" applyProtection="false">
      <alignment horizontal="center" vertical="center" textRotation="0" wrapText="true" indent="0" shrinkToFit="false"/>
      <protection locked="true" hidden="false"/>
    </xf>
    <xf numFmtId="165" fontId="4" fillId="2" borderId="10" xfId="0" applyFont="true" applyBorder="true" applyAlignment="true" applyProtection="false">
      <alignment horizontal="center" vertical="center" textRotation="0" wrapText="true" indent="0" shrinkToFit="false"/>
      <protection locked="true" hidden="false"/>
    </xf>
    <xf numFmtId="168" fontId="4" fillId="2" borderId="7" xfId="0" applyFont="true" applyBorder="true" applyAlignment="true" applyProtection="false">
      <alignment horizontal="center" vertical="center" textRotation="0" wrapText="false" indent="0" shrinkToFit="false"/>
      <protection locked="true" hidden="false"/>
    </xf>
    <xf numFmtId="168" fontId="4" fillId="2" borderId="8" xfId="0" applyFont="true" applyBorder="true" applyAlignment="true" applyProtection="false">
      <alignment horizontal="left" vertical="center" textRotation="0" wrapText="true" indent="0" shrinkToFit="false"/>
      <protection locked="true" hidden="false"/>
    </xf>
    <xf numFmtId="167" fontId="4" fillId="2" borderId="5" xfId="0" applyFont="true" applyBorder="true" applyAlignment="true" applyProtection="false">
      <alignment horizontal="left" vertical="center" textRotation="0" wrapText="true" indent="0" shrinkToFit="false"/>
      <protection locked="true" hidden="false"/>
    </xf>
    <xf numFmtId="165" fontId="4" fillId="2" borderId="5" xfId="0" applyFont="true" applyBorder="true" applyAlignment="true" applyProtection="false">
      <alignment horizontal="center" vertical="center" textRotation="0" wrapText="true" indent="0" shrinkToFit="false"/>
      <protection locked="true" hidden="false"/>
    </xf>
    <xf numFmtId="165" fontId="4" fillId="2" borderId="6" xfId="0" applyFont="true" applyBorder="true" applyAlignment="true" applyProtection="false">
      <alignment horizontal="left" vertical="center" textRotation="0" wrapText="true" indent="0" shrinkToFit="false"/>
      <protection locked="true" hidden="false"/>
    </xf>
    <xf numFmtId="168" fontId="8" fillId="3" borderId="4" xfId="0" applyFont="true" applyBorder="true" applyAlignment="true" applyProtection="false">
      <alignment horizontal="center" vertical="center" textRotation="0" wrapText="false" indent="0" shrinkToFit="false"/>
      <protection locked="true" hidden="false"/>
    </xf>
    <xf numFmtId="168" fontId="8" fillId="3" borderId="5" xfId="0" applyFont="true" applyBorder="true" applyAlignment="true" applyProtection="false">
      <alignment horizontal="center" vertical="center" textRotation="0" wrapText="true" indent="0" shrinkToFit="false"/>
      <protection locked="true" hidden="false"/>
    </xf>
    <xf numFmtId="168" fontId="8" fillId="3" borderId="5" xfId="0" applyFont="true" applyBorder="true" applyAlignment="true" applyProtection="false">
      <alignment horizontal="left" vertical="center" textRotation="0" wrapText="true" indent="0" shrinkToFit="false"/>
      <protection locked="true" hidden="false"/>
    </xf>
    <xf numFmtId="164" fontId="8" fillId="0" borderId="5" xfId="0" applyFont="true" applyBorder="true" applyAlignment="true" applyProtection="false">
      <alignment horizontal="center" vertical="center" textRotation="0" wrapText="false" indent="0" shrinkToFit="true"/>
      <protection locked="true" hidden="false"/>
    </xf>
    <xf numFmtId="166" fontId="8" fillId="0" borderId="0" xfId="0" applyFont="true" applyBorder="false" applyAlignment="true" applyProtection="false">
      <alignment horizontal="center" vertical="center" textRotation="0" wrapText="false" indent="0" shrinkToFit="false"/>
      <protection locked="true" hidden="false"/>
    </xf>
    <xf numFmtId="165" fontId="8" fillId="3" borderId="5" xfId="0" applyFont="true" applyBorder="true" applyAlignment="true" applyProtection="false">
      <alignment horizontal="center" vertical="center" textRotation="0" wrapText="false" indent="0" shrinkToFit="false"/>
      <protection locked="true" hidden="false"/>
    </xf>
    <xf numFmtId="165" fontId="8" fillId="0" borderId="6" xfId="0" applyFont="true" applyBorder="true" applyAlignment="true" applyProtection="false">
      <alignment horizontal="right" vertical="center" textRotation="0" wrapText="false" indent="0" shrinkToFit="true"/>
      <protection locked="true" hidden="false"/>
    </xf>
    <xf numFmtId="169" fontId="4" fillId="2" borderId="11" xfId="0" applyFont="true" applyBorder="true" applyAlignment="true" applyProtection="false">
      <alignment horizontal="right" vertical="center" textRotation="0" wrapText="true" indent="0" shrinkToFit="false"/>
      <protection locked="true" hidden="false"/>
    </xf>
    <xf numFmtId="165" fontId="4" fillId="2" borderId="12" xfId="0" applyFont="true" applyBorder="true" applyAlignment="true" applyProtection="false">
      <alignment horizontal="right" vertical="center" textRotation="0" wrapText="false" indent="0" shrinkToFit="true"/>
      <protection locked="true" hidden="false"/>
    </xf>
    <xf numFmtId="168" fontId="8" fillId="3" borderId="13" xfId="0" applyFont="true" applyBorder="true" applyAlignment="true" applyProtection="false">
      <alignment horizontal="center" vertical="center" textRotation="0" wrapText="false" indent="0" shrinkToFit="false"/>
      <protection locked="true" hidden="false"/>
    </xf>
    <xf numFmtId="168" fontId="4" fillId="2" borderId="14" xfId="0" applyFont="true" applyBorder="true" applyAlignment="true" applyProtection="false">
      <alignment horizontal="left" vertical="center" textRotation="0" wrapText="true" indent="0" shrinkToFit="false"/>
      <protection locked="true" hidden="false"/>
    </xf>
    <xf numFmtId="168" fontId="4" fillId="2" borderId="15" xfId="0" applyFont="true" applyBorder="true" applyAlignment="true" applyProtection="false">
      <alignment horizontal="general" vertical="center" textRotation="0" wrapText="true" indent="0" shrinkToFit="false"/>
      <protection locked="true" hidden="false"/>
    </xf>
    <xf numFmtId="167" fontId="4" fillId="2" borderId="15" xfId="0" applyFont="true" applyBorder="true" applyAlignment="true" applyProtection="false">
      <alignment horizontal="general" vertical="center" textRotation="0" wrapText="true" indent="0" shrinkToFit="false"/>
      <protection locked="true" hidden="false"/>
    </xf>
    <xf numFmtId="165" fontId="4" fillId="2" borderId="15" xfId="0" applyFont="true" applyBorder="true" applyAlignment="true" applyProtection="false">
      <alignment horizontal="center" vertical="center" textRotation="0" wrapText="true" indent="0" shrinkToFit="false"/>
      <protection locked="true" hidden="false"/>
    </xf>
    <xf numFmtId="165" fontId="4" fillId="2" borderId="16" xfId="0" applyFont="true" applyBorder="true" applyAlignment="true" applyProtection="false">
      <alignment horizontal="general" vertical="center" textRotation="0" wrapText="true" indent="0" shrinkToFit="false"/>
      <protection locked="true" hidden="false"/>
    </xf>
    <xf numFmtId="168" fontId="8" fillId="3" borderId="17" xfId="0" applyFont="true" applyBorder="true" applyAlignment="true" applyProtection="false">
      <alignment horizontal="center" vertical="center" textRotation="0" wrapText="false" indent="0" shrinkToFit="false"/>
      <protection locked="true" hidden="false"/>
    </xf>
    <xf numFmtId="164" fontId="8" fillId="0" borderId="18" xfId="0" applyFont="true" applyBorder="true" applyAlignment="true" applyProtection="false">
      <alignment horizontal="center" vertical="center" textRotation="0" wrapText="false" indent="0" shrinkToFit="true"/>
      <protection locked="true" hidden="false"/>
    </xf>
    <xf numFmtId="167" fontId="8" fillId="0" borderId="5" xfId="0" applyFont="true" applyBorder="true" applyAlignment="true" applyProtection="false">
      <alignment horizontal="center" vertical="center" textRotation="0" wrapText="false" indent="0" shrinkToFit="false"/>
      <protection locked="true" hidden="false"/>
    </xf>
    <xf numFmtId="165" fontId="8" fillId="3" borderId="19" xfId="0" applyFont="true" applyBorder="true" applyAlignment="true" applyProtection="false">
      <alignment horizontal="center" vertical="center" textRotation="0" wrapText="false" indent="0" shrinkToFit="false"/>
      <protection locked="true" hidden="false"/>
    </xf>
    <xf numFmtId="169" fontId="4" fillId="2" borderId="4" xfId="0" applyFont="true" applyBorder="true" applyAlignment="true" applyProtection="false">
      <alignment horizontal="right" vertical="center" textRotation="0" wrapText="true" indent="0" shrinkToFit="false"/>
      <protection locked="true" hidden="false"/>
    </xf>
    <xf numFmtId="165" fontId="4" fillId="2" borderId="6" xfId="0" applyFont="true" applyBorder="true" applyAlignment="true" applyProtection="false">
      <alignment horizontal="right" vertical="center" textRotation="0" wrapText="false" indent="0" shrinkToFit="false"/>
      <protection locked="true" hidden="false"/>
    </xf>
    <xf numFmtId="169" fontId="4" fillId="3" borderId="13" xfId="0" applyFont="true" applyBorder="true" applyAlignment="true" applyProtection="false">
      <alignment horizontal="right" vertical="center" textRotation="0" wrapText="true" indent="0" shrinkToFit="false"/>
      <protection locked="true" hidden="false"/>
    </xf>
    <xf numFmtId="168" fontId="4" fillId="2" borderId="4"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left" vertical="center" textRotation="0" wrapText="true" indent="0" shrinkToFit="false"/>
      <protection locked="true" hidden="false"/>
    </xf>
    <xf numFmtId="164" fontId="4" fillId="2" borderId="18" xfId="0" applyFont="true" applyBorder="true" applyAlignment="true" applyProtection="false">
      <alignment horizontal="general" vertical="center" textRotation="0" wrapText="true" indent="0" shrinkToFit="false"/>
      <protection locked="true" hidden="false"/>
    </xf>
    <xf numFmtId="167" fontId="4" fillId="2" borderId="18" xfId="0" applyFont="true" applyBorder="true" applyAlignment="true" applyProtection="false">
      <alignment horizontal="general" vertical="center" textRotation="0" wrapText="true" indent="0" shrinkToFit="false"/>
      <protection locked="true" hidden="false"/>
    </xf>
    <xf numFmtId="165" fontId="4" fillId="2" borderId="18" xfId="0" applyFont="true" applyBorder="true" applyAlignment="true" applyProtection="false">
      <alignment horizontal="center" vertical="center" textRotation="0" wrapText="true" indent="0" shrinkToFit="false"/>
      <protection locked="true" hidden="false"/>
    </xf>
    <xf numFmtId="165" fontId="4" fillId="2" borderId="21" xfId="0" applyFont="true" applyBorder="true" applyAlignment="true" applyProtection="false">
      <alignment horizontal="general" vertical="center" textRotation="0" wrapText="true" indent="0" shrinkToFit="false"/>
      <protection locked="true" hidden="false"/>
    </xf>
    <xf numFmtId="164" fontId="8" fillId="0" borderId="4" xfId="0" applyFont="true" applyBorder="true" applyAlignment="true" applyProtection="false">
      <alignment horizontal="center" vertical="center" textRotation="0" wrapText="false" indent="0" shrinkToFit="false"/>
      <protection locked="true" hidden="false"/>
    </xf>
    <xf numFmtId="164" fontId="8" fillId="0" borderId="5" xfId="0" applyFont="true" applyBorder="true" applyAlignment="true" applyProtection="false">
      <alignment horizontal="left" vertical="center" textRotation="0" wrapText="true" indent="0" shrinkToFit="false"/>
      <protection locked="true" hidden="false"/>
    </xf>
    <xf numFmtId="164" fontId="8" fillId="0" borderId="5" xfId="0" applyFont="true" applyBorder="true" applyAlignment="true" applyProtection="false">
      <alignment horizontal="center" vertical="center" textRotation="0" wrapText="false" indent="0" shrinkToFit="false"/>
      <protection locked="true" hidden="false"/>
    </xf>
    <xf numFmtId="165" fontId="8" fillId="0" borderId="5" xfId="0" applyFont="true" applyBorder="true" applyAlignment="true" applyProtection="false">
      <alignment horizontal="center" vertical="center" textRotation="0" wrapText="false" indent="0" shrinkToFit="false"/>
      <protection locked="true" hidden="false"/>
    </xf>
    <xf numFmtId="165" fontId="8" fillId="0" borderId="19" xfId="0" applyFont="true" applyBorder="true" applyAlignment="true" applyProtection="false">
      <alignment horizontal="center" vertical="center" textRotation="0" wrapText="false" indent="0" shrinkToFit="false"/>
      <protection locked="true" hidden="false"/>
    </xf>
    <xf numFmtId="164" fontId="8" fillId="0" borderId="13"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center" vertical="center" textRotation="0" wrapText="false" indent="0" shrinkToFit="false"/>
      <protection locked="true" hidden="false"/>
    </xf>
    <xf numFmtId="168" fontId="4" fillId="2" borderId="5" xfId="0" applyFont="true" applyBorder="true" applyAlignment="true" applyProtection="false">
      <alignment horizontal="left" vertical="center" textRotation="0" wrapText="true" indent="0" shrinkToFit="false"/>
      <protection locked="true" hidden="false"/>
    </xf>
    <xf numFmtId="164" fontId="4" fillId="2" borderId="5" xfId="0" applyFont="true" applyBorder="true" applyAlignment="true" applyProtection="false">
      <alignment horizontal="center" vertical="center" textRotation="0" wrapText="false" indent="0" shrinkToFit="false"/>
      <protection locked="true" hidden="false"/>
    </xf>
    <xf numFmtId="167" fontId="4" fillId="2" borderId="5" xfId="0" applyFont="true" applyBorder="true" applyAlignment="true" applyProtection="false">
      <alignment horizontal="center" vertical="center" textRotation="0" wrapText="false" indent="0" shrinkToFit="false"/>
      <protection locked="true" hidden="false"/>
    </xf>
    <xf numFmtId="165" fontId="4" fillId="2" borderId="19" xfId="0" applyFont="true" applyBorder="true" applyAlignment="true" applyProtection="false">
      <alignment horizontal="center" vertical="center" textRotation="0" wrapText="false" indent="0" shrinkToFit="false"/>
      <protection locked="true" hidden="false"/>
    </xf>
    <xf numFmtId="165" fontId="9" fillId="2" borderId="6" xfId="0" applyFont="true" applyBorder="true" applyAlignment="true" applyProtection="false">
      <alignment horizontal="right" vertical="center" textRotation="0" wrapText="false" indent="0" shrinkToFit="true"/>
      <protection locked="true" hidden="false"/>
    </xf>
    <xf numFmtId="164" fontId="8" fillId="3" borderId="4" xfId="0" applyFont="true" applyBorder="true" applyAlignment="true" applyProtection="false">
      <alignment horizontal="center" vertical="center" textRotation="0" wrapText="false" indent="0" shrinkToFit="false"/>
      <protection locked="true" hidden="false"/>
    </xf>
    <xf numFmtId="164" fontId="8" fillId="0" borderId="20" xfId="0" applyFont="true" applyBorder="true" applyAlignment="true" applyProtection="false">
      <alignment horizontal="center" vertical="center" textRotation="0" wrapText="true" indent="0" shrinkToFit="false"/>
      <protection locked="true" hidden="false"/>
    </xf>
    <xf numFmtId="164" fontId="8" fillId="3" borderId="5" xfId="0" applyFont="true" applyBorder="true" applyAlignment="true" applyProtection="false">
      <alignment horizontal="left" vertical="center" textRotation="0" wrapText="true" indent="0" shrinkToFit="false"/>
      <protection locked="true" hidden="false"/>
    </xf>
    <xf numFmtId="164" fontId="8" fillId="3" borderId="5" xfId="0" applyFont="true" applyBorder="true" applyAlignment="true" applyProtection="false">
      <alignment horizontal="center" vertical="center" textRotation="0" wrapText="true" indent="0" shrinkToFit="false"/>
      <protection locked="true" hidden="false"/>
    </xf>
    <xf numFmtId="167" fontId="8" fillId="3" borderId="5" xfId="0" applyFont="true" applyBorder="true" applyAlignment="true" applyProtection="false">
      <alignment horizontal="center" vertical="center" textRotation="0" wrapText="true" indent="0" shrinkToFit="false"/>
      <protection locked="true" hidden="false"/>
    </xf>
    <xf numFmtId="165" fontId="8" fillId="3" borderId="19" xfId="0" applyFont="true" applyBorder="true" applyAlignment="true" applyProtection="false">
      <alignment horizontal="center" vertical="center" textRotation="0" wrapText="true" indent="0" shrinkToFit="false"/>
      <protection locked="true" hidden="false"/>
    </xf>
    <xf numFmtId="164" fontId="8" fillId="0" borderId="19" xfId="0" applyFont="true" applyBorder="true" applyAlignment="true" applyProtection="false">
      <alignment horizontal="left" vertical="center" textRotation="0" wrapText="true" indent="0" shrinkToFit="false"/>
      <protection locked="true" hidden="false"/>
    </xf>
    <xf numFmtId="168" fontId="8" fillId="3" borderId="2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8" fillId="0" borderId="22" xfId="0" applyFont="true" applyBorder="true" applyAlignment="true" applyProtection="false">
      <alignment horizontal="center" vertical="center" textRotation="0" wrapText="false" indent="0" shrinkToFit="false"/>
      <protection locked="true" hidden="false"/>
    </xf>
    <xf numFmtId="165" fontId="8" fillId="0" borderId="23" xfId="0" applyFont="true" applyBorder="true" applyAlignment="true" applyProtection="false">
      <alignment horizontal="center" vertical="center" textRotation="0" wrapText="false" indent="0" shrinkToFit="false"/>
      <protection locked="true" hidden="false"/>
    </xf>
    <xf numFmtId="165" fontId="4" fillId="2" borderId="12" xfId="0" applyFont="true" applyBorder="true" applyAlignment="true" applyProtection="false">
      <alignment horizontal="right" vertical="center" textRotation="0" wrapText="false" indent="0" shrinkToFit="false"/>
      <protection locked="true" hidden="false"/>
    </xf>
    <xf numFmtId="164" fontId="8" fillId="0" borderId="17" xfId="0" applyFont="true" applyBorder="true" applyAlignment="true" applyProtection="false">
      <alignment horizontal="center" vertical="center" textRotation="0" wrapText="false" indent="0" shrinkToFit="false"/>
      <protection locked="true" hidden="false"/>
    </xf>
    <xf numFmtId="168" fontId="8" fillId="3" borderId="18" xfId="0" applyFont="true" applyBorder="true" applyAlignment="true" applyProtection="false">
      <alignment horizontal="center" vertical="center" textRotation="0" wrapText="true" indent="0" shrinkToFit="false"/>
      <protection locked="true" hidden="false"/>
    </xf>
    <xf numFmtId="164" fontId="8" fillId="0" borderId="18" xfId="0" applyFont="true" applyBorder="true" applyAlignment="true" applyProtection="false">
      <alignment horizontal="left" vertical="center" textRotation="0" wrapText="true" indent="0" shrinkToFit="false"/>
      <protection locked="true" hidden="false"/>
    </xf>
    <xf numFmtId="164" fontId="8" fillId="0" borderId="18" xfId="0" applyFont="true" applyBorder="true" applyAlignment="true" applyProtection="false">
      <alignment horizontal="center" vertical="center" textRotation="0" wrapText="false" indent="0" shrinkToFit="false"/>
      <protection locked="true" hidden="false"/>
    </xf>
    <xf numFmtId="167" fontId="8" fillId="0" borderId="18" xfId="0" applyFont="true" applyBorder="true" applyAlignment="true" applyProtection="false">
      <alignment horizontal="center" vertical="center" textRotation="0" wrapText="false" indent="0" shrinkToFit="false"/>
      <protection locked="true" hidden="false"/>
    </xf>
    <xf numFmtId="165" fontId="8" fillId="0" borderId="18" xfId="0" applyFont="true" applyBorder="true" applyAlignment="true" applyProtection="false">
      <alignment horizontal="center" vertical="center" textRotation="0" wrapText="false" indent="0" shrinkToFit="false"/>
      <protection locked="true" hidden="false"/>
    </xf>
    <xf numFmtId="165" fontId="8" fillId="0" borderId="21" xfId="0" applyFont="true" applyBorder="true" applyAlignment="true" applyProtection="false">
      <alignment horizontal="right" vertical="center" textRotation="0" wrapText="false" indent="0" shrinkToFit="true"/>
      <protection locked="true" hidden="false"/>
    </xf>
    <xf numFmtId="167" fontId="8" fillId="3" borderId="5" xfId="0" applyFont="true" applyBorder="true" applyAlignment="true" applyProtection="false">
      <alignment horizontal="center" vertical="center" textRotation="0" wrapText="false" indent="0" shrinkToFit="false"/>
      <protection locked="true" hidden="false"/>
    </xf>
    <xf numFmtId="164" fontId="8" fillId="3" borderId="18" xfId="0" applyFont="true" applyBorder="true" applyAlignment="true" applyProtection="false">
      <alignment horizontal="center" vertical="center" textRotation="0" wrapText="true" indent="0" shrinkToFit="false"/>
      <protection locked="true" hidden="false"/>
    </xf>
    <xf numFmtId="164" fontId="4" fillId="2" borderId="8" xfId="0" applyFont="true" applyBorder="true" applyAlignment="true" applyProtection="false">
      <alignment horizontal="center" vertical="center" textRotation="0" wrapText="false" indent="0" shrinkToFit="false"/>
      <protection locked="true" hidden="false"/>
    </xf>
    <xf numFmtId="165" fontId="4" fillId="2" borderId="24" xfId="0" applyFont="true" applyBorder="true" applyAlignment="true" applyProtection="false">
      <alignment horizontal="center" vertical="center" textRotation="0" wrapText="false" indent="0" shrinkToFit="false"/>
      <protection locked="true" hidden="false"/>
    </xf>
    <xf numFmtId="165" fontId="4" fillId="2" borderId="25" xfId="0" applyFont="true" applyBorder="true" applyAlignment="true" applyProtection="false">
      <alignment horizontal="right" vertical="center" textRotation="0" wrapText="false" indent="0" shrinkToFit="true"/>
      <protection locked="true" hidden="false"/>
    </xf>
    <xf numFmtId="164" fontId="8" fillId="3" borderId="5" xfId="0" applyFont="true" applyBorder="true" applyAlignment="true" applyProtection="false">
      <alignment horizontal="center" vertical="center" textRotation="0" wrapText="false" indent="0" shrinkToFit="false"/>
      <protection locked="true" hidden="false"/>
    </xf>
    <xf numFmtId="168" fontId="8" fillId="3" borderId="26" xfId="0" applyFont="true" applyBorder="true" applyAlignment="true" applyProtection="false">
      <alignment horizontal="center" vertical="center" textRotation="0" wrapText="false" indent="0" shrinkToFit="false"/>
      <protection locked="true" hidden="false"/>
    </xf>
    <xf numFmtId="170" fontId="8" fillId="0" borderId="5" xfId="0" applyFont="true" applyBorder="true" applyAlignment="true" applyProtection="false">
      <alignment horizontal="center" vertical="center" textRotation="0" wrapText="false" indent="0" shrinkToFit="false"/>
      <protection locked="true" hidden="false"/>
    </xf>
    <xf numFmtId="171" fontId="8" fillId="0" borderId="5" xfId="0" applyFont="true" applyBorder="true" applyAlignment="true" applyProtection="false">
      <alignment horizontal="center" vertical="center" textRotation="0" wrapText="false" indent="0" shrinkToFit="false"/>
      <protection locked="true" hidden="false"/>
    </xf>
    <xf numFmtId="168" fontId="8" fillId="3" borderId="27" xfId="0" applyFont="true" applyBorder="true" applyAlignment="true" applyProtection="false">
      <alignment horizontal="center" vertical="center" textRotation="0" wrapText="false" indent="0" shrinkToFit="false"/>
      <protection locked="true" hidden="false"/>
    </xf>
    <xf numFmtId="164" fontId="8" fillId="3" borderId="0"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true" applyProtection="false">
      <alignment horizontal="left" vertical="center" textRotation="0" wrapText="true" indent="0" shrinkToFit="false"/>
      <protection locked="tru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7" fontId="8" fillId="0" borderId="0" xfId="0" applyFont="true" applyBorder="false" applyAlignment="true" applyProtection="false">
      <alignment horizontal="center" vertical="center" textRotation="0" wrapText="false" indent="0" shrinkToFit="false"/>
      <protection locked="true" hidden="false"/>
    </xf>
    <xf numFmtId="165" fontId="8" fillId="0" borderId="0" xfId="0" applyFont="true" applyBorder="false" applyAlignment="true" applyProtection="false">
      <alignment horizontal="center" vertical="center" textRotation="0" wrapText="false" indent="0" shrinkToFit="false"/>
      <protection locked="true" hidden="false"/>
    </xf>
    <xf numFmtId="165" fontId="8" fillId="0" borderId="28" xfId="0" applyFont="true" applyBorder="true" applyAlignment="true" applyProtection="false">
      <alignment horizontal="right" vertical="center" textRotation="0" wrapText="false" indent="0" shrinkToFit="true"/>
      <protection locked="true" hidden="false"/>
    </xf>
    <xf numFmtId="165" fontId="4" fillId="2" borderId="5" xfId="0" applyFont="true" applyBorder="true" applyAlignment="true" applyProtection="false">
      <alignment horizontal="center" vertical="center" textRotation="0" wrapText="false" indent="0" shrinkToFit="false"/>
      <protection locked="true" hidden="false"/>
    </xf>
    <xf numFmtId="172" fontId="4" fillId="4" borderId="4" xfId="0" applyFont="true" applyBorder="true" applyAlignment="true" applyProtection="false">
      <alignment horizontal="right" vertical="center" textRotation="0" wrapText="false" indent="0" shrinkToFit="false"/>
      <protection locked="true" hidden="false"/>
    </xf>
    <xf numFmtId="165" fontId="4" fillId="4" borderId="6" xfId="0" applyFont="true" applyBorder="true" applyAlignment="true" applyProtection="false">
      <alignment horizontal="right" vertical="center" textRotation="0" wrapText="false" indent="0" shrinkToFit="false"/>
      <protection locked="true" hidden="false"/>
    </xf>
    <xf numFmtId="172" fontId="4" fillId="4" borderId="29" xfId="0" applyFont="true" applyBorder="true" applyAlignment="true" applyProtection="false">
      <alignment horizontal="right" vertical="center" textRotation="0" wrapText="false" indent="0" shrinkToFit="false"/>
      <protection locked="true" hidden="false"/>
    </xf>
    <xf numFmtId="165" fontId="4" fillId="4" borderId="30" xfId="0" applyFont="true" applyBorder="true" applyAlignment="true" applyProtection="false">
      <alignment horizontal="right" vertical="center"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0" fillId="5" borderId="0" xfId="0" applyFont="true" applyBorder="true" applyAlignment="true" applyProtection="false">
      <alignment horizontal="general" vertical="center" textRotation="0" wrapText="true" indent="0" shrinkToFit="false"/>
      <protection locked="true" hidden="false"/>
    </xf>
    <xf numFmtId="173" fontId="10" fillId="5" borderId="0" xfId="0" applyFont="true" applyBorder="tru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11" fillId="5" borderId="0" xfId="0" applyFont="true" applyBorder="true" applyAlignment="true" applyProtection="false">
      <alignment horizontal="center" vertical="center" textRotation="0" wrapText="true" indent="0" shrinkToFit="false"/>
      <protection locked="true" hidden="false"/>
    </xf>
    <xf numFmtId="164" fontId="10" fillId="5" borderId="0" xfId="0" applyFont="true" applyBorder="false" applyAlignment="true" applyProtection="false">
      <alignment horizontal="center" vertical="center" textRotation="0" wrapText="true" indent="0" shrinkToFit="false"/>
      <protection locked="true" hidden="false"/>
    </xf>
    <xf numFmtId="164" fontId="12" fillId="3" borderId="8"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73" fontId="12" fillId="0" borderId="0" xfId="0" applyFont="true" applyBorder="fals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center" vertical="center" textRotation="0" wrapText="false" indent="0" shrinkToFit="false"/>
      <protection locked="true" hidden="false"/>
    </xf>
    <xf numFmtId="164" fontId="13" fillId="6" borderId="0" xfId="0" applyFont="true" applyBorder="false" applyAlignment="true" applyProtection="false">
      <alignment horizontal="center" vertical="center" textRotation="0" wrapText="true" indent="0" shrinkToFit="false"/>
      <protection locked="true" hidden="false"/>
    </xf>
    <xf numFmtId="164" fontId="13" fillId="6" borderId="0" xfId="0" applyFont="true" applyBorder="false" applyAlignment="true" applyProtection="false">
      <alignment horizontal="general" vertical="center" textRotation="0" wrapText="true" indent="0" shrinkToFit="false"/>
      <protection locked="true" hidden="false"/>
    </xf>
    <xf numFmtId="164" fontId="12" fillId="6" borderId="0" xfId="0" applyFont="true" applyBorder="false" applyAlignment="true" applyProtection="false">
      <alignment horizontal="general" vertical="center" textRotation="0" wrapText="false" indent="0" shrinkToFit="false"/>
      <protection locked="true" hidden="false"/>
    </xf>
    <xf numFmtId="173" fontId="13" fillId="6" borderId="0" xfId="0" applyFont="true" applyBorder="false" applyAlignment="true" applyProtection="false">
      <alignment horizontal="center" vertical="center" textRotation="0" wrapText="true" indent="0" shrinkToFit="false"/>
      <protection locked="true" hidden="false"/>
    </xf>
    <xf numFmtId="167" fontId="12" fillId="6" borderId="0" xfId="0" applyFont="true" applyBorder="false" applyAlignment="true" applyProtection="false">
      <alignment horizontal="center" vertical="center" textRotation="0" wrapText="false" indent="0" shrinkToFit="false"/>
      <protection locked="true" hidden="false"/>
    </xf>
    <xf numFmtId="164" fontId="13" fillId="3" borderId="0" xfId="0" applyFont="true" applyBorder="false" applyAlignment="true" applyProtection="false">
      <alignment horizontal="center" vertical="center" textRotation="0" wrapText="true" indent="0" shrinkToFit="false"/>
      <protection locked="true" hidden="false"/>
    </xf>
    <xf numFmtId="164" fontId="13" fillId="3" borderId="0" xfId="0" applyFont="true" applyBorder="false" applyAlignment="true" applyProtection="false">
      <alignment horizontal="general" vertical="center" textRotation="0" wrapText="true" indent="0" shrinkToFit="false"/>
      <protection locked="true" hidden="false"/>
    </xf>
    <xf numFmtId="173" fontId="13" fillId="3" borderId="0" xfId="0" applyFont="true" applyBorder="false" applyAlignment="true" applyProtection="false">
      <alignment horizontal="center" vertical="center" textRotation="0" wrapText="true" indent="0" shrinkToFit="false"/>
      <protection locked="true" hidden="false"/>
    </xf>
    <xf numFmtId="164" fontId="12" fillId="7" borderId="0" xfId="0" applyFont="true" applyBorder="false" applyAlignment="true" applyProtection="false">
      <alignment horizontal="center" vertical="center" textRotation="0" wrapText="true" indent="0" shrinkToFit="false"/>
      <protection locked="true" hidden="false"/>
    </xf>
    <xf numFmtId="164" fontId="12" fillId="7" borderId="0" xfId="0" applyFont="true" applyBorder="false" applyAlignment="true" applyProtection="false">
      <alignment horizontal="general" vertical="center" textRotation="0" wrapText="true" indent="0" shrinkToFit="false"/>
      <protection locked="true" hidden="false"/>
    </xf>
    <xf numFmtId="173" fontId="12" fillId="7" borderId="0" xfId="0" applyFont="true" applyBorder="false" applyAlignment="true" applyProtection="false">
      <alignment horizontal="center" vertical="center" textRotation="0" wrapText="true" indent="0" shrinkToFit="false"/>
      <protection locked="true" hidden="false"/>
    </xf>
    <xf numFmtId="167" fontId="12" fillId="7" borderId="0" xfId="0" applyFont="true" applyBorder="false" applyAlignment="true" applyProtection="false">
      <alignment horizontal="center" vertical="center" textRotation="0" wrapText="true" indent="0" shrinkToFit="false"/>
      <protection locked="true" hidden="false"/>
    </xf>
    <xf numFmtId="164" fontId="12" fillId="3" borderId="0" xfId="0" applyFont="true" applyBorder="false" applyAlignment="true" applyProtection="false">
      <alignment horizontal="general" vertical="center" textRotation="0" wrapText="false" indent="0" shrinkToFit="false"/>
      <protection locked="true" hidden="false"/>
    </xf>
    <xf numFmtId="173" fontId="12" fillId="3" borderId="0" xfId="0" applyFont="true" applyBorder="false" applyAlignment="true" applyProtection="false">
      <alignment horizontal="center" vertical="center" textRotation="0" wrapText="false" indent="0" shrinkToFit="false"/>
      <protection locked="true" hidden="false"/>
    </xf>
    <xf numFmtId="164" fontId="12" fillId="3" borderId="0" xfId="0" applyFont="true" applyBorder="false" applyAlignment="true" applyProtection="false">
      <alignment horizontal="center" vertical="center" textRotation="0" wrapText="false" indent="0" shrinkToFit="false"/>
      <protection locked="true" hidden="false"/>
    </xf>
    <xf numFmtId="167" fontId="12" fillId="3" borderId="0" xfId="0" applyFont="true" applyBorder="false" applyAlignment="true" applyProtection="false">
      <alignment horizontal="center" vertical="center" textRotation="0" wrapText="false" indent="0" shrinkToFit="false"/>
      <protection locked="true" hidden="false"/>
    </xf>
    <xf numFmtId="164" fontId="12" fillId="7" borderId="0" xfId="0" applyFont="true" applyBorder="false" applyAlignment="true" applyProtection="false">
      <alignment horizontal="general" vertical="center" textRotation="0" wrapText="false" indent="0" shrinkToFit="false"/>
      <protection locked="true" hidden="false"/>
    </xf>
    <xf numFmtId="173" fontId="12" fillId="7" borderId="0" xfId="0" applyFont="true" applyBorder="false" applyAlignment="true" applyProtection="false">
      <alignment horizontal="center" vertical="center" textRotation="0" wrapText="false" indent="0" shrinkToFit="false"/>
      <protection locked="true" hidden="false"/>
    </xf>
    <xf numFmtId="164" fontId="12" fillId="7" borderId="0" xfId="0" applyFont="true" applyBorder="false" applyAlignment="true" applyProtection="false">
      <alignment horizontal="center" vertical="center" textRotation="0" wrapText="false" indent="0" shrinkToFit="false"/>
      <protection locked="true" hidden="false"/>
    </xf>
    <xf numFmtId="164" fontId="12" fillId="8" borderId="0" xfId="0" applyFont="true" applyBorder="false" applyAlignment="true" applyProtection="false">
      <alignment horizontal="center" vertical="center" textRotation="0" wrapText="true" indent="0" shrinkToFit="false"/>
      <protection locked="true" hidden="false"/>
    </xf>
    <xf numFmtId="164" fontId="12" fillId="8" borderId="0" xfId="0" applyFont="true" applyBorder="false" applyAlignment="true" applyProtection="false">
      <alignment horizontal="general" vertical="center" textRotation="0" wrapText="true" indent="0" shrinkToFit="false"/>
      <protection locked="true" hidden="false"/>
    </xf>
    <xf numFmtId="173" fontId="12" fillId="8" borderId="0" xfId="0" applyFont="true" applyBorder="false" applyAlignment="true" applyProtection="false">
      <alignment horizontal="center" vertical="center" textRotation="0" wrapText="true" indent="0" shrinkToFit="false"/>
      <protection locked="true" hidden="false"/>
    </xf>
    <xf numFmtId="167" fontId="12" fillId="8" borderId="0" xfId="0" applyFont="true" applyBorder="false" applyAlignment="true" applyProtection="false">
      <alignment horizontal="center" vertical="center" textRotation="0" wrapText="true" indent="0" shrinkToFit="false"/>
      <protection locked="true" hidden="false"/>
    </xf>
    <xf numFmtId="164" fontId="12" fillId="9" borderId="0" xfId="0" applyFont="true" applyBorder="false" applyAlignment="true" applyProtection="false">
      <alignment horizontal="center" vertical="center" textRotation="0" wrapText="true" indent="0" shrinkToFit="false"/>
      <protection locked="true" hidden="false"/>
    </xf>
    <xf numFmtId="164" fontId="12" fillId="9" borderId="0" xfId="0" applyFont="true" applyBorder="false" applyAlignment="true" applyProtection="false">
      <alignment horizontal="general" vertical="center" textRotation="0" wrapText="true" indent="0" shrinkToFit="false"/>
      <protection locked="true" hidden="false"/>
    </xf>
    <xf numFmtId="173" fontId="12" fillId="9" borderId="0" xfId="0" applyFont="true" applyBorder="false" applyAlignment="true" applyProtection="false">
      <alignment horizontal="center" vertical="center" textRotation="0" wrapText="true" indent="0" shrinkToFit="false"/>
      <protection locked="true" hidden="false"/>
    </xf>
    <xf numFmtId="167" fontId="12" fillId="9" borderId="0" xfId="0" applyFont="true" applyBorder="false" applyAlignment="true" applyProtection="false">
      <alignment horizontal="center" vertical="center" textRotation="0" wrapText="true" indent="0" shrinkToFit="false"/>
      <protection locked="true" hidden="false"/>
    </xf>
    <xf numFmtId="167" fontId="12" fillId="7" borderId="0" xfId="0" applyFont="true" applyBorder="false" applyAlignment="true" applyProtection="false">
      <alignment horizontal="center" vertical="center" textRotation="0" wrapText="false" indent="0" shrinkToFit="false"/>
      <protection locked="true" hidden="false"/>
    </xf>
    <xf numFmtId="167" fontId="12" fillId="9" borderId="0" xfId="0" applyFont="true" applyBorder="false" applyAlignment="true" applyProtection="false">
      <alignment horizontal="center" vertical="center" textRotation="0" wrapText="false" indent="0" shrinkToFit="false"/>
      <protection locked="true" hidden="false"/>
    </xf>
    <xf numFmtId="167" fontId="12" fillId="8"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14" fillId="2" borderId="27" xfId="0" applyFont="true" applyBorder="true" applyAlignment="true" applyProtection="false">
      <alignment horizontal="center" vertical="center" textRotation="0" wrapText="true" indent="0" shrinkToFit="false"/>
      <protection locked="true" hidden="false"/>
    </xf>
    <xf numFmtId="174" fontId="4" fillId="0" borderId="4" xfId="0" applyFont="true" applyBorder="true" applyAlignment="true" applyProtection="false">
      <alignment horizontal="center" vertical="bottom" textRotation="0" wrapText="false" indent="0" shrinkToFit="false"/>
      <protection locked="true" hidden="false"/>
    </xf>
    <xf numFmtId="164" fontId="4" fillId="0" borderId="5" xfId="0" applyFont="true" applyBorder="true" applyAlignment="true" applyProtection="false">
      <alignment horizontal="center" vertical="center" textRotation="0" wrapText="false" indent="0" shrinkToFit="false"/>
      <protection locked="true" hidden="false"/>
    </xf>
    <xf numFmtId="164" fontId="4" fillId="0" borderId="5" xfId="0" applyFont="true" applyBorder="true" applyAlignment="true" applyProtection="false">
      <alignment horizontal="center" vertical="bottom" textRotation="0" wrapText="false" indent="0" shrinkToFit="false"/>
      <protection locked="true" hidden="false"/>
    </xf>
    <xf numFmtId="164" fontId="4" fillId="2" borderId="5" xfId="0" applyFont="true" applyBorder="true" applyAlignment="true" applyProtection="false">
      <alignment horizontal="center" vertical="bottom" textRotation="0" wrapText="true" indent="0" shrinkToFit="false"/>
      <protection locked="true" hidden="false"/>
    </xf>
    <xf numFmtId="164" fontId="4" fillId="0" borderId="5" xfId="0" applyFont="true" applyBorder="true" applyAlignment="true" applyProtection="false">
      <alignment horizontal="center" vertical="bottom" textRotation="0" wrapText="true" indent="0" shrinkToFit="false"/>
      <protection locked="true" hidden="false"/>
    </xf>
    <xf numFmtId="164" fontId="4" fillId="0" borderId="6" xfId="0" applyFont="true" applyBorder="true" applyAlignment="true" applyProtection="false">
      <alignment horizontal="center" vertical="bottom"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6" fontId="4" fillId="0" borderId="5" xfId="0" applyFont="true" applyBorder="true" applyAlignment="true" applyProtection="false">
      <alignment horizontal="center" vertical="bottom" textRotation="0" wrapText="false" indent="0" shrinkToFit="false"/>
      <protection locked="true" hidden="false"/>
    </xf>
    <xf numFmtId="175" fontId="4" fillId="0" borderId="5"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center" vertical="bottom" textRotation="0" wrapText="false" indent="0" shrinkToFit="false"/>
      <protection locked="true" hidden="false"/>
    </xf>
    <xf numFmtId="164" fontId="4" fillId="3" borderId="5" xfId="0" applyFont="true" applyBorder="true" applyAlignment="true" applyProtection="false">
      <alignment horizontal="center" vertical="bottom" textRotation="0" wrapText="false" indent="0" shrinkToFit="false"/>
      <protection locked="true" hidden="false"/>
    </xf>
    <xf numFmtId="164" fontId="4" fillId="3" borderId="6" xfId="0" applyFont="true" applyBorder="true" applyAlignment="true" applyProtection="false">
      <alignment horizontal="center" vertical="bottom" textRotation="0" wrapText="false" indent="0" shrinkToFit="false"/>
      <protection locked="true" hidden="false"/>
    </xf>
    <xf numFmtId="168" fontId="10" fillId="0" borderId="4" xfId="0" applyFont="true" applyBorder="true" applyAlignment="true" applyProtection="false">
      <alignment horizontal="center" vertical="center" textRotation="0" wrapText="false" indent="0" shrinkToFit="false"/>
      <protection locked="true" hidden="false"/>
    </xf>
    <xf numFmtId="168" fontId="4" fillId="0" borderId="5" xfId="0" applyFont="true" applyBorder="true" applyAlignment="true" applyProtection="false">
      <alignment horizontal="left" vertical="center" textRotation="0" wrapText="true" indent="0" shrinkToFit="false"/>
      <protection locked="true" hidden="false"/>
    </xf>
    <xf numFmtId="166" fontId="4" fillId="3" borderId="5" xfId="0" applyFont="true" applyBorder="true" applyAlignment="true" applyProtection="false">
      <alignment horizontal="center" vertical="center" textRotation="0" wrapText="false" indent="0" shrinkToFit="false"/>
      <protection locked="true" hidden="false"/>
    </xf>
    <xf numFmtId="166" fontId="8" fillId="2" borderId="5" xfId="0" applyFont="true" applyBorder="true" applyAlignment="true" applyProtection="false">
      <alignment horizontal="center" vertical="center" textRotation="0" wrapText="false" indent="0" shrinkToFit="false"/>
      <protection locked="true" hidden="false"/>
    </xf>
    <xf numFmtId="175" fontId="8" fillId="2" borderId="5" xfId="0" applyFont="true" applyBorder="true" applyAlignment="true" applyProtection="false">
      <alignment horizontal="center" vertical="center" textRotation="0" wrapText="false" indent="0" shrinkToFit="false"/>
      <protection locked="true" hidden="false"/>
    </xf>
    <xf numFmtId="166" fontId="8" fillId="3" borderId="5" xfId="0" applyFont="true" applyBorder="true" applyAlignment="true" applyProtection="false">
      <alignment horizontal="center" vertical="center" textRotation="0" wrapText="false" indent="0" shrinkToFit="false"/>
      <protection locked="true" hidden="false"/>
    </xf>
    <xf numFmtId="175" fontId="8" fillId="0" borderId="5" xfId="0" applyFont="true" applyBorder="true" applyAlignment="true" applyProtection="false">
      <alignment horizontal="center" vertical="center" textRotation="0" wrapText="false" indent="0" shrinkToFit="false"/>
      <protection locked="true" hidden="false"/>
    </xf>
    <xf numFmtId="175" fontId="8" fillId="0" borderId="6" xfId="0" applyFont="true" applyBorder="true" applyAlignment="true" applyProtection="false">
      <alignment horizontal="center" vertical="center" textRotation="0" wrapText="false" indent="0" shrinkToFit="false"/>
      <protection locked="true" hidden="false"/>
    </xf>
    <xf numFmtId="166" fontId="8" fillId="0" borderId="0" xfId="0" applyFont="true" applyBorder="false" applyAlignment="false" applyProtection="false">
      <alignment horizontal="general" vertical="bottom" textRotation="0" wrapText="false" indent="0" shrinkToFit="false"/>
      <protection locked="true" hidden="false"/>
    </xf>
    <xf numFmtId="168" fontId="4" fillId="3" borderId="5" xfId="0" applyFont="true" applyBorder="true" applyAlignment="true" applyProtection="false">
      <alignment horizontal="left" vertical="center" textRotation="0" wrapText="true" indent="0" shrinkToFit="false"/>
      <protection locked="true" hidden="false"/>
    </xf>
    <xf numFmtId="168" fontId="10" fillId="10" borderId="4" xfId="0" applyFont="true" applyBorder="true" applyAlignment="true" applyProtection="false">
      <alignment horizontal="center" vertical="center" textRotation="0" wrapText="false" indent="0" shrinkToFit="false"/>
      <protection locked="true" hidden="false"/>
    </xf>
    <xf numFmtId="168" fontId="4" fillId="10" borderId="5" xfId="0" applyFont="true" applyBorder="true" applyAlignment="true" applyProtection="false">
      <alignment horizontal="left" vertical="center" textRotation="0" wrapText="true" indent="0" shrinkToFit="false"/>
      <protection locked="true" hidden="false"/>
    </xf>
    <xf numFmtId="166" fontId="4" fillId="10" borderId="5" xfId="0" applyFont="true" applyBorder="true" applyAlignment="true" applyProtection="false">
      <alignment horizontal="center" vertical="center" textRotation="0" wrapText="false" indent="0" shrinkToFit="false"/>
      <protection locked="true" hidden="false"/>
    </xf>
    <xf numFmtId="175" fontId="4" fillId="10" borderId="5" xfId="0" applyFont="true" applyBorder="true" applyAlignment="true" applyProtection="false">
      <alignment horizontal="center" vertical="center" textRotation="0" wrapText="false" indent="0" shrinkToFit="false"/>
      <protection locked="true" hidden="false"/>
    </xf>
    <xf numFmtId="166" fontId="8" fillId="10" borderId="5" xfId="0" applyFont="true" applyBorder="true" applyAlignment="true" applyProtection="false">
      <alignment horizontal="center" vertical="center" textRotation="0" wrapText="false" indent="0" shrinkToFit="false"/>
      <protection locked="true" hidden="false"/>
    </xf>
    <xf numFmtId="175" fontId="8" fillId="10" borderId="5" xfId="0" applyFont="true" applyBorder="true" applyAlignment="true" applyProtection="false">
      <alignment horizontal="center" vertical="center" textRotation="0" wrapText="false" indent="0" shrinkToFit="false"/>
      <protection locked="true" hidden="false"/>
    </xf>
    <xf numFmtId="175" fontId="8" fillId="10" borderId="6" xfId="0" applyFont="true" applyBorder="true" applyAlignment="true" applyProtection="false">
      <alignment horizontal="center" vertical="center" textRotation="0" wrapText="false" indent="0" shrinkToFit="false"/>
      <protection locked="true" hidden="false"/>
    </xf>
    <xf numFmtId="168" fontId="0" fillId="0" borderId="4" xfId="0" applyFont="true" applyBorder="true" applyAlignment="true" applyProtection="false">
      <alignment horizontal="center" vertical="center" textRotation="0" wrapText="false" indent="0" shrinkToFit="false"/>
      <protection locked="true" hidden="false"/>
    </xf>
    <xf numFmtId="167" fontId="8" fillId="0" borderId="0" xfId="0" applyFont="true" applyBorder="false" applyAlignment="false" applyProtection="false">
      <alignment horizontal="general" vertical="bottom" textRotation="0" wrapText="false" indent="0" shrinkToFit="false"/>
      <protection locked="true" hidden="false"/>
    </xf>
    <xf numFmtId="164" fontId="8" fillId="0" borderId="29" xfId="0" applyFont="true" applyBorder="true" applyAlignment="true" applyProtection="false">
      <alignment horizontal="center" vertical="bottom" textRotation="0" wrapText="false" indent="0" shrinkToFit="false"/>
      <protection locked="true" hidden="false"/>
    </xf>
    <xf numFmtId="166" fontId="8" fillId="3" borderId="31" xfId="0" applyFont="true" applyBorder="true" applyAlignment="true" applyProtection="false">
      <alignment horizontal="center" vertical="bottom" textRotation="0" wrapText="false" indent="0" shrinkToFit="false"/>
      <protection locked="true" hidden="false"/>
    </xf>
    <xf numFmtId="164" fontId="8" fillId="2" borderId="31" xfId="0" applyFont="true" applyBorder="true" applyAlignment="true" applyProtection="false">
      <alignment horizontal="center" vertical="bottom" textRotation="0" wrapText="false" indent="0" shrinkToFit="false"/>
      <protection locked="true" hidden="false"/>
    </xf>
    <xf numFmtId="164" fontId="8" fillId="3" borderId="31" xfId="0" applyFont="true" applyBorder="true" applyAlignment="true" applyProtection="false">
      <alignment horizontal="center" vertical="bottom" textRotation="0" wrapText="false" indent="0" shrinkToFit="false"/>
      <protection locked="true" hidden="false"/>
    </xf>
    <xf numFmtId="166" fontId="4" fillId="0" borderId="5" xfId="0" applyFont="true" applyBorder="true" applyAlignment="true" applyProtection="false">
      <alignment horizontal="center" vertical="center" textRotation="0" wrapText="false" indent="0" shrinkToFit="false"/>
      <protection locked="true" hidden="false"/>
    </xf>
    <xf numFmtId="166" fontId="8" fillId="2" borderId="5" xfId="0" applyFont="true" applyBorder="true" applyAlignment="true" applyProtection="false">
      <alignment horizontal="center" vertical="bottom" textRotation="0" wrapText="false" indent="0" shrinkToFit="false"/>
      <protection locked="true" hidden="false"/>
    </xf>
    <xf numFmtId="166" fontId="8" fillId="3" borderId="5" xfId="0" applyFont="true" applyBorder="true" applyAlignment="true" applyProtection="false">
      <alignment horizontal="center" vertical="bottom" textRotation="0" wrapText="false" indent="0" shrinkToFit="false"/>
      <protection locked="true" hidden="false"/>
    </xf>
    <xf numFmtId="166" fontId="8" fillId="3" borderId="6" xfId="0" applyFont="true" applyBorder="true" applyAlignment="true" applyProtection="false">
      <alignment horizontal="center" vertical="bottom" textRotation="0" wrapText="false" indent="0" shrinkToFit="false"/>
      <protection locked="true" hidden="false"/>
    </xf>
    <xf numFmtId="164" fontId="8" fillId="0" borderId="5" xfId="0" applyFont="true" applyBorder="true" applyAlignment="true" applyProtection="false">
      <alignment horizontal="general" vertical="center" textRotation="0" wrapText="false" indent="0" shrinkToFit="false"/>
      <protection locked="true" hidden="false"/>
    </xf>
    <xf numFmtId="175" fontId="8" fillId="0" borderId="5" xfId="0" applyFont="true" applyBorder="true" applyAlignment="true" applyProtection="false">
      <alignment horizontal="general" vertical="center" textRotation="0" wrapText="false" indent="0" shrinkToFit="false"/>
      <protection locked="true" hidden="false"/>
    </xf>
    <xf numFmtId="176" fontId="8" fillId="2" borderId="5" xfId="0" applyFont="true" applyBorder="true" applyAlignment="false" applyProtection="false">
      <alignment horizontal="general" vertical="bottom" textRotation="0" wrapText="false" indent="0" shrinkToFit="false"/>
      <protection locked="true" hidden="false"/>
    </xf>
    <xf numFmtId="176" fontId="8" fillId="3" borderId="5" xfId="0" applyFont="true" applyBorder="true" applyAlignment="false" applyProtection="false">
      <alignment horizontal="general" vertical="bottom" textRotation="0" wrapText="false" indent="0" shrinkToFit="false"/>
      <protection locked="true" hidden="false"/>
    </xf>
    <xf numFmtId="176" fontId="8" fillId="3" borderId="6" xfId="0" applyFont="true" applyBorder="true" applyAlignment="false" applyProtection="false">
      <alignment horizontal="general" vertical="bottom" textRotation="0" wrapText="false" indent="0" shrinkToFit="false"/>
      <protection locked="true" hidden="false"/>
    </xf>
    <xf numFmtId="175" fontId="4" fillId="2" borderId="5" xfId="0" applyFont="true" applyBorder="true" applyAlignment="true" applyProtection="false">
      <alignment horizontal="center" vertical="center" textRotation="0" wrapText="false" indent="0" shrinkToFit="false"/>
      <protection locked="true" hidden="false"/>
    </xf>
    <xf numFmtId="175" fontId="4" fillId="0" borderId="6" xfId="0" applyFont="true" applyBorder="true" applyAlignment="true" applyProtection="false">
      <alignment horizontal="center" vertical="center" textRotation="0" wrapText="false" indent="0" shrinkToFit="false"/>
      <protection locked="true" hidden="false"/>
    </xf>
    <xf numFmtId="164" fontId="8" fillId="0" borderId="31" xfId="0" applyFont="true" applyBorder="true" applyAlignment="true" applyProtection="false">
      <alignment horizontal="center" vertical="center" textRotation="0" wrapText="false" indent="0" shrinkToFit="false"/>
      <protection locked="true" hidden="false"/>
    </xf>
    <xf numFmtId="175" fontId="8" fillId="3" borderId="31" xfId="0" applyFont="true" applyBorder="true" applyAlignment="true" applyProtection="false">
      <alignment horizontal="center" vertical="center" textRotation="0" wrapText="false" indent="0" shrinkToFit="false"/>
      <protection locked="true" hidden="false"/>
    </xf>
    <xf numFmtId="166" fontId="4" fillId="2" borderId="31" xfId="0" applyFont="true" applyBorder="true" applyAlignment="true" applyProtection="false">
      <alignment horizontal="center" vertical="bottom" textRotation="0" wrapText="false" indent="0" shrinkToFit="false"/>
      <protection locked="true" hidden="false"/>
    </xf>
    <xf numFmtId="166" fontId="4" fillId="3" borderId="31" xfId="0" applyFont="true" applyBorder="true" applyAlignment="true" applyProtection="false">
      <alignment horizontal="center" vertical="bottom" textRotation="0" wrapText="false" indent="0" shrinkToFit="false"/>
      <protection locked="true" hidden="false"/>
    </xf>
    <xf numFmtId="166" fontId="4" fillId="3" borderId="3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3" borderId="0" xfId="0" applyFont="true" applyBorder="true" applyAlignment="false" applyProtection="false">
      <alignment horizontal="general" vertical="bottom" textRotation="0" wrapText="false" indent="0" shrinkToFit="false"/>
      <protection locked="true" hidden="false"/>
    </xf>
    <xf numFmtId="167" fontId="0" fillId="0" borderId="0" xfId="0" applyFont="true" applyBorder="false" applyAlignment="false" applyProtection="false">
      <alignment horizontal="general" vertical="bottom" textRotation="0" wrapText="false" indent="0" shrinkToFit="false"/>
      <protection locked="true" hidden="false"/>
    </xf>
    <xf numFmtId="164" fontId="10" fillId="0" borderId="32" xfId="0" applyFont="true" applyBorder="true" applyAlignment="true" applyProtection="false">
      <alignment horizontal="center" vertical="center" textRotation="0" wrapText="true" indent="0" shrinkToFit="false"/>
      <protection locked="true" hidden="false"/>
    </xf>
    <xf numFmtId="164" fontId="10" fillId="0" borderId="33" xfId="0" applyFont="true" applyBorder="true" applyAlignment="true" applyProtection="false">
      <alignment horizontal="center" vertical="center" textRotation="0" wrapText="true" indent="0" shrinkToFit="false"/>
      <protection locked="true" hidden="false"/>
    </xf>
    <xf numFmtId="164" fontId="10" fillId="0" borderId="34" xfId="0" applyFont="true" applyBorder="true" applyAlignment="true" applyProtection="false">
      <alignment horizontal="center" vertical="center" textRotation="0" wrapText="false" indent="0" shrinkToFit="false"/>
      <protection locked="true" hidden="false"/>
    </xf>
    <xf numFmtId="164" fontId="10" fillId="0" borderId="35" xfId="0" applyFont="true" applyBorder="true" applyAlignment="true" applyProtection="false">
      <alignment horizontal="center" vertical="center" textRotation="0" wrapText="false" indent="0" shrinkToFit="false"/>
      <protection locked="true" hidden="false"/>
    </xf>
    <xf numFmtId="164" fontId="10" fillId="3" borderId="35" xfId="0" applyFont="true" applyBorder="true" applyAlignment="true" applyProtection="false">
      <alignment horizontal="general" vertical="center" textRotation="0" wrapText="false" indent="0" shrinkToFit="false"/>
      <protection locked="true" hidden="false"/>
    </xf>
    <xf numFmtId="164" fontId="10" fillId="3" borderId="36" xfId="0" applyFont="true" applyBorder="true" applyAlignment="true" applyProtection="false">
      <alignment horizontal="center" vertical="center" textRotation="0" wrapText="false" indent="0" shrinkToFit="false"/>
      <protection locked="true" hidden="false"/>
    </xf>
    <xf numFmtId="164" fontId="0" fillId="3" borderId="37" xfId="0" applyFont="true" applyBorder="true" applyAlignment="true" applyProtection="false">
      <alignment horizontal="center" vertical="center" textRotation="0" wrapText="false" indent="0" shrinkToFit="false"/>
      <protection locked="true" hidden="false"/>
    </xf>
    <xf numFmtId="164" fontId="10" fillId="0" borderId="9" xfId="0" applyFont="true" applyBorder="true" applyAlignment="true" applyProtection="false">
      <alignment horizontal="center" vertical="center" textRotation="0" wrapText="false" indent="0" shrinkToFit="false"/>
      <protection locked="true" hidden="false"/>
    </xf>
    <xf numFmtId="164" fontId="0" fillId="3" borderId="9" xfId="0" applyFont="true" applyBorder="true" applyAlignment="true" applyProtection="false">
      <alignment horizontal="general" vertical="center" textRotation="0" wrapText="false" indent="0" shrinkToFit="false"/>
      <protection locked="true" hidden="false"/>
    </xf>
    <xf numFmtId="166" fontId="0" fillId="3" borderId="38" xfId="0" applyFont="true" applyBorder="true" applyAlignment="true" applyProtection="false">
      <alignment horizontal="center" vertical="center" textRotation="0" wrapText="false" indent="0" shrinkToFit="false"/>
      <protection locked="true" hidden="false"/>
    </xf>
    <xf numFmtId="164" fontId="0" fillId="0" borderId="39" xfId="0" applyFont="true" applyBorder="true" applyAlignment="true" applyProtection="false">
      <alignment horizontal="center" vertical="center" textRotation="0" wrapText="false" indent="0" shrinkToFit="false"/>
      <protection locked="true" hidden="false"/>
    </xf>
    <xf numFmtId="164" fontId="10" fillId="3" borderId="18" xfId="0" applyFont="true" applyBorder="true" applyAlignment="true" applyProtection="false">
      <alignment horizontal="center" vertical="center" textRotation="0" wrapText="false" indent="0" shrinkToFit="false"/>
      <protection locked="true" hidden="false"/>
    </xf>
    <xf numFmtId="164" fontId="10" fillId="3" borderId="19" xfId="0" applyFont="true" applyBorder="true" applyAlignment="true" applyProtection="false">
      <alignment horizontal="center" vertical="center" textRotation="0" wrapText="false" indent="0" shrinkToFit="false"/>
      <protection locked="true" hidden="false"/>
    </xf>
    <xf numFmtId="166" fontId="10" fillId="0" borderId="40" xfId="0" applyFont="true" applyBorder="true" applyAlignment="true" applyProtection="false">
      <alignment horizontal="center" vertical="center" textRotation="0" wrapText="false" indent="0" shrinkToFit="false"/>
      <protection locked="true" hidden="false"/>
    </xf>
    <xf numFmtId="164" fontId="0" fillId="0" borderId="41" xfId="0" applyFont="true" applyBorder="true" applyAlignment="true" applyProtection="false">
      <alignment horizontal="center" vertical="center" textRotation="0" wrapText="false" indent="0" shrinkToFit="false"/>
      <protection locked="true" hidden="false"/>
    </xf>
    <xf numFmtId="164" fontId="10" fillId="0" borderId="0" xfId="0" applyFont="true" applyBorder="false" applyAlignment="true" applyProtection="false">
      <alignment horizontal="center" vertical="center" textRotation="0" wrapText="false" indent="0" shrinkToFit="false"/>
      <protection locked="true" hidden="false"/>
    </xf>
    <xf numFmtId="164" fontId="0" fillId="0" borderId="42" xfId="0" applyFont="true" applyBorder="true" applyAlignment="true" applyProtection="false">
      <alignment horizontal="center" vertical="center" textRotation="0" wrapText="false" indent="0" shrinkToFit="false"/>
      <protection locked="true" hidden="false"/>
    </xf>
    <xf numFmtId="164" fontId="10" fillId="0" borderId="43" xfId="0" applyFont="true" applyBorder="true" applyAlignment="true" applyProtection="false">
      <alignment horizontal="center" vertical="center" textRotation="0" wrapText="false" indent="0" shrinkToFit="false"/>
      <protection locked="true" hidden="false"/>
    </xf>
    <xf numFmtId="164" fontId="10" fillId="3" borderId="44" xfId="0" applyFont="true" applyBorder="true" applyAlignment="true" applyProtection="false">
      <alignment horizontal="center" vertical="center" textRotation="0" wrapText="false" indent="0" shrinkToFit="false"/>
      <protection locked="true" hidden="false"/>
    </xf>
    <xf numFmtId="164" fontId="10" fillId="3" borderId="44" xfId="0" applyFont="true" applyBorder="true" applyAlignment="true" applyProtection="false">
      <alignment horizontal="general" vertical="center" textRotation="0" wrapText="false" indent="0" shrinkToFit="false"/>
      <protection locked="true" hidden="false"/>
    </xf>
    <xf numFmtId="164" fontId="10" fillId="3" borderId="45" xfId="0" applyFont="true" applyBorder="true" applyAlignment="true" applyProtection="false">
      <alignment horizontal="center" vertical="center" textRotation="0" wrapText="false" indent="0" shrinkToFit="false"/>
      <protection locked="true" hidden="false"/>
    </xf>
    <xf numFmtId="164" fontId="0" fillId="0" borderId="37" xfId="0" applyFont="true" applyBorder="true" applyAlignment="true" applyProtection="false">
      <alignment horizontal="center" vertical="center" textRotation="0" wrapText="false" indent="0" shrinkToFit="false"/>
      <protection locked="true" hidden="false"/>
    </xf>
    <xf numFmtId="164" fontId="10" fillId="3" borderId="9" xfId="0" applyFont="true" applyBorder="true" applyAlignment="true" applyProtection="false">
      <alignment horizontal="center" vertical="center" textRotation="0" wrapText="false" indent="0" shrinkToFit="false"/>
      <protection locked="true" hidden="false"/>
    </xf>
    <xf numFmtId="164" fontId="10" fillId="0" borderId="18" xfId="0" applyFont="true" applyBorder="true" applyAlignment="true" applyProtection="false">
      <alignment horizontal="center" vertical="center" textRotation="0" wrapText="false" indent="0" shrinkToFit="false"/>
      <protection locked="true" hidden="false"/>
    </xf>
    <xf numFmtId="164" fontId="10" fillId="0" borderId="19" xfId="0" applyFont="true" applyBorder="true" applyAlignment="true" applyProtection="false">
      <alignment horizontal="center" vertical="center" textRotation="0" wrapText="false" indent="0" shrinkToFit="false"/>
      <protection locked="true" hidden="false"/>
    </xf>
    <xf numFmtId="164" fontId="10" fillId="0" borderId="44" xfId="0" applyFont="true" applyBorder="true" applyAlignment="true" applyProtection="false">
      <alignment horizontal="center" vertical="center" textRotation="0" wrapText="false" indent="0" shrinkToFit="false"/>
      <protection locked="true" hidden="false"/>
    </xf>
    <xf numFmtId="164" fontId="10" fillId="0" borderId="44" xfId="0" applyFont="true" applyBorder="true" applyAlignment="true" applyProtection="false">
      <alignment horizontal="general" vertical="center" textRotation="0" wrapText="false" indent="0" shrinkToFit="false"/>
      <protection locked="true" hidden="false"/>
    </xf>
    <xf numFmtId="164" fontId="10" fillId="0" borderId="45"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false">
      <alignment horizontal="general" vertical="center" textRotation="0" wrapText="false" indent="0" shrinkToFit="false"/>
      <protection locked="true" hidden="false"/>
    </xf>
    <xf numFmtId="166" fontId="0" fillId="0" borderId="38" xfId="0" applyFont="true" applyBorder="true" applyAlignment="true" applyProtection="false">
      <alignment horizontal="center" vertical="center" textRotation="0" wrapText="false" indent="0" shrinkToFit="false"/>
      <protection locked="true" hidden="false"/>
    </xf>
    <xf numFmtId="164" fontId="10" fillId="0" borderId="8" xfId="0" applyFont="true" applyBorder="true" applyAlignment="true" applyProtection="false">
      <alignment horizontal="center" vertical="center" textRotation="0" wrapText="false" indent="0" shrinkToFit="false"/>
      <protection locked="true" hidden="false"/>
    </xf>
    <xf numFmtId="164" fontId="0" fillId="0" borderId="46" xfId="0" applyFont="true" applyBorder="true" applyAlignment="true" applyProtection="false">
      <alignment horizontal="general" vertical="center" textRotation="0" wrapText="false" indent="0" shrinkToFit="false"/>
      <protection locked="true" hidden="false"/>
    </xf>
    <xf numFmtId="166" fontId="0" fillId="0" borderId="42" xfId="0" applyFont="true" applyBorder="true" applyAlignment="true" applyProtection="false">
      <alignment horizontal="center" vertical="center" textRotation="0" wrapText="false" indent="0" shrinkToFit="false"/>
      <protection locked="true" hidden="false"/>
    </xf>
    <xf numFmtId="164" fontId="10" fillId="0" borderId="18" xfId="0" applyFont="true" applyBorder="true" applyAlignment="true" applyProtection="false">
      <alignment horizontal="general" vertical="center" textRotation="0" wrapText="fals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6" fontId="10" fillId="0" borderId="42" xfId="0" applyFont="true" applyBorder="true" applyAlignment="true" applyProtection="false">
      <alignment horizontal="center" vertical="center" textRotation="0" wrapText="false" indent="0" shrinkToFit="false"/>
      <protection locked="true" hidden="false"/>
    </xf>
    <xf numFmtId="164" fontId="0" fillId="3" borderId="47" xfId="0" applyFont="true" applyBorder="true" applyAlignment="true" applyProtection="false">
      <alignment horizontal="center" vertical="center" textRotation="0" wrapText="false" indent="0" shrinkToFit="false"/>
      <protection locked="true" hidden="false"/>
    </xf>
    <xf numFmtId="164" fontId="10" fillId="3" borderId="23" xfId="0" applyFont="true" applyBorder="true" applyAlignment="true" applyProtection="false">
      <alignment horizontal="center" vertical="center" textRotation="0" wrapText="false" indent="0" shrinkToFit="false"/>
      <protection locked="true" hidden="false"/>
    </xf>
    <xf numFmtId="164" fontId="0" fillId="3" borderId="39" xfId="0" applyFont="true" applyBorder="true" applyAlignment="true" applyProtection="false">
      <alignment horizontal="center" vertical="center" textRotation="0" wrapText="false" indent="0" shrinkToFit="false"/>
      <protection locked="true" hidden="false"/>
    </xf>
    <xf numFmtId="166" fontId="10" fillId="0" borderId="48" xfId="0" applyFont="true" applyBorder="true" applyAlignment="true" applyProtection="false">
      <alignment horizontal="center" vertical="center" textRotation="0" wrapText="false" indent="0" shrinkToFit="false"/>
      <protection locked="true" hidden="false"/>
    </xf>
    <xf numFmtId="164" fontId="0" fillId="3" borderId="41" xfId="0" applyFont="true" applyBorder="true" applyAlignment="true" applyProtection="false">
      <alignment horizontal="center" vertical="center" textRotation="0" wrapText="false" indent="0" shrinkToFit="false"/>
      <protection locked="true" hidden="false"/>
    </xf>
    <xf numFmtId="164" fontId="10" fillId="3" borderId="0" xfId="0" applyFont="true" applyBorder="true" applyAlignment="true" applyProtection="false">
      <alignment horizontal="center" vertical="center" textRotation="0" wrapText="false" indent="0" shrinkToFit="false"/>
      <protection locked="true" hidden="false"/>
    </xf>
    <xf numFmtId="164" fontId="0" fillId="3" borderId="0" xfId="0" applyFont="true" applyBorder="true" applyAlignment="true" applyProtection="false">
      <alignment horizontal="general" vertical="center" textRotation="0" wrapText="false" indent="0" shrinkToFit="false"/>
      <protection locked="true" hidden="false"/>
    </xf>
    <xf numFmtId="164" fontId="0" fillId="3" borderId="42" xfId="0" applyFont="true" applyBorder="true" applyAlignment="true" applyProtection="false">
      <alignment horizontal="center" vertical="center" textRotation="0" wrapText="false" indent="0" shrinkToFit="false"/>
      <protection locked="true" hidden="false"/>
    </xf>
    <xf numFmtId="164" fontId="0" fillId="3" borderId="49" xfId="0" applyFont="true" applyBorder="true" applyAlignment="true" applyProtection="false">
      <alignment horizontal="center" vertical="center" textRotation="0" wrapText="false" indent="0" shrinkToFit="false"/>
      <protection locked="true" hidden="false"/>
    </xf>
    <xf numFmtId="164" fontId="0" fillId="0" borderId="50" xfId="0" applyFont="true" applyBorder="true" applyAlignment="true" applyProtection="false">
      <alignment horizontal="center" vertical="center" textRotation="0" wrapText="false" indent="0" shrinkToFit="false"/>
      <protection locked="true" hidden="false"/>
    </xf>
    <xf numFmtId="166" fontId="10" fillId="11" borderId="51" xfId="0" applyFont="true" applyBorder="true" applyAlignment="true" applyProtection="false">
      <alignment horizontal="center" vertical="center" textRotation="0" wrapText="false" indent="0" shrinkToFit="false"/>
      <protection locked="true" hidden="false"/>
    </xf>
    <xf numFmtId="174" fontId="10" fillId="2" borderId="52" xfId="0" applyFont="true" applyBorder="true" applyAlignment="true" applyProtection="false">
      <alignment horizontal="center" vertical="center" textRotation="0" wrapText="true" indent="0" shrinkToFit="false"/>
      <protection locked="true" hidden="false"/>
    </xf>
    <xf numFmtId="177" fontId="10" fillId="2" borderId="52" xfId="0" applyFont="true" applyBorder="true" applyAlignment="true" applyProtection="false">
      <alignment horizontal="center" vertical="center" textRotation="0" wrapText="true" indent="0" shrinkToFit="false"/>
      <protection locked="true" hidden="false"/>
    </xf>
    <xf numFmtId="165" fontId="10" fillId="2" borderId="52" xfId="0" applyFont="true" applyBorder="true" applyAlignment="true" applyProtection="false">
      <alignment horizontal="center" vertical="center" textRotation="0" wrapText="true" indent="0" shrinkToFit="false"/>
      <protection locked="true" hidden="false"/>
    </xf>
    <xf numFmtId="166" fontId="10" fillId="2" borderId="52" xfId="0" applyFont="true" applyBorder="true" applyAlignment="true" applyProtection="false">
      <alignment horizontal="center" vertical="center" textRotation="0" wrapText="true" indent="0" shrinkToFit="false"/>
      <protection locked="true" hidden="false"/>
    </xf>
    <xf numFmtId="174" fontId="10" fillId="3" borderId="52" xfId="0" applyFont="true" applyBorder="true" applyAlignment="true" applyProtection="false">
      <alignment horizontal="center" vertical="center" textRotation="0" wrapText="true" indent="0" shrinkToFit="false"/>
      <protection locked="true" hidden="false"/>
    </xf>
    <xf numFmtId="164" fontId="10" fillId="3" borderId="52" xfId="0" applyFont="true" applyBorder="true" applyAlignment="true" applyProtection="false">
      <alignment horizontal="center" vertical="center" textRotation="0" wrapText="true" indent="0" shrinkToFit="false"/>
      <protection locked="true" hidden="false"/>
    </xf>
    <xf numFmtId="164" fontId="10" fillId="3" borderId="52" xfId="0" applyFont="true" applyBorder="true" applyAlignment="true" applyProtection="false">
      <alignment horizontal="general" vertical="center" textRotation="0" wrapText="true" indent="0" shrinkToFit="false"/>
      <protection locked="true" hidden="false"/>
    </xf>
    <xf numFmtId="177" fontId="10" fillId="3" borderId="52" xfId="0" applyFont="true" applyBorder="true" applyAlignment="true" applyProtection="false">
      <alignment horizontal="center" vertical="center" textRotation="0" wrapText="true" indent="0" shrinkToFit="false"/>
      <protection locked="true" hidden="false"/>
    </xf>
    <xf numFmtId="174" fontId="10" fillId="6" borderId="0" xfId="0" applyFont="true" applyBorder="false" applyAlignment="true" applyProtection="false">
      <alignment horizontal="center" vertical="center" textRotation="0" wrapText="false" indent="0" shrinkToFit="false"/>
      <protection locked="true" hidden="false"/>
    </xf>
    <xf numFmtId="164" fontId="10" fillId="6" borderId="52" xfId="0" applyFont="true" applyBorder="true" applyAlignment="true" applyProtection="false">
      <alignment horizontal="center" vertical="center" textRotation="0" wrapText="true" indent="0" shrinkToFit="false"/>
      <protection locked="true" hidden="false"/>
    </xf>
    <xf numFmtId="164" fontId="10" fillId="6" borderId="52" xfId="0" applyFont="true" applyBorder="true" applyAlignment="true" applyProtection="false">
      <alignment horizontal="general" vertical="center" textRotation="0" wrapText="true" indent="0" shrinkToFit="false"/>
      <protection locked="true" hidden="false"/>
    </xf>
    <xf numFmtId="177" fontId="10" fillId="6" borderId="52" xfId="0" applyFont="true" applyBorder="true" applyAlignment="true" applyProtection="false">
      <alignment horizontal="center" vertical="center" textRotation="0" wrapText="true" indent="0" shrinkToFit="false"/>
      <protection locked="true" hidden="false"/>
    </xf>
    <xf numFmtId="167" fontId="10" fillId="6" borderId="52" xfId="0" applyFont="true" applyBorder="true" applyAlignment="true" applyProtection="false">
      <alignment horizontal="center" vertical="center" textRotation="0" wrapText="true" indent="0" shrinkToFit="false"/>
      <protection locked="true" hidden="false"/>
    </xf>
    <xf numFmtId="174" fontId="0" fillId="7" borderId="0" xfId="0" applyFont="true" applyBorder="false" applyAlignment="true" applyProtection="false">
      <alignment horizontal="center" vertical="center" textRotation="0" wrapText="false" indent="0" shrinkToFit="false"/>
      <protection locked="true" hidden="false"/>
    </xf>
    <xf numFmtId="164" fontId="0" fillId="7" borderId="52" xfId="0" applyFont="true" applyBorder="true" applyAlignment="true" applyProtection="false">
      <alignment horizontal="center" vertical="center" textRotation="0" wrapText="true" indent="0" shrinkToFit="false"/>
      <protection locked="true" hidden="false"/>
    </xf>
    <xf numFmtId="164" fontId="0" fillId="7" borderId="52" xfId="0" applyFont="true" applyBorder="true" applyAlignment="true" applyProtection="false">
      <alignment horizontal="general" vertical="center" textRotation="0" wrapText="true" indent="0" shrinkToFit="false"/>
      <protection locked="true" hidden="false"/>
    </xf>
    <xf numFmtId="166" fontId="0" fillId="7" borderId="52" xfId="0" applyFont="true" applyBorder="true" applyAlignment="true" applyProtection="false">
      <alignment horizontal="center" vertical="center" textRotation="0" wrapText="true" indent="0" shrinkToFit="false"/>
      <protection locked="true" hidden="false"/>
    </xf>
    <xf numFmtId="167" fontId="0" fillId="7" borderId="52" xfId="0" applyFont="true" applyBorder="true" applyAlignment="true" applyProtection="false">
      <alignment horizontal="center" vertical="center" textRotation="0" wrapText="true" indent="0" shrinkToFit="false"/>
      <protection locked="true" hidden="false"/>
    </xf>
    <xf numFmtId="164" fontId="10" fillId="6" borderId="52" xfId="0" applyFont="true" applyBorder="true" applyAlignment="true" applyProtection="false">
      <alignment horizontal="center" vertical="center" textRotation="0" wrapText="false" indent="0" shrinkToFit="false"/>
      <protection locked="true" hidden="false"/>
    </xf>
    <xf numFmtId="164" fontId="10" fillId="6" borderId="52" xfId="0" applyFont="true" applyBorder="true" applyAlignment="true" applyProtection="false">
      <alignment horizontal="left" vertical="center" textRotation="0" wrapText="true" indent="0" shrinkToFit="false"/>
      <protection locked="true" hidden="false"/>
    </xf>
    <xf numFmtId="177" fontId="10" fillId="6" borderId="52" xfId="0" applyFont="true" applyBorder="true" applyAlignment="true" applyProtection="false">
      <alignment horizontal="center" vertical="center" textRotation="0" wrapText="false" indent="0" shrinkToFit="false"/>
      <protection locked="true" hidden="false"/>
    </xf>
    <xf numFmtId="167" fontId="10" fillId="6" borderId="52" xfId="0" applyFont="true" applyBorder="true" applyAlignment="true" applyProtection="false">
      <alignment horizontal="center" vertical="center" textRotation="0" wrapText="false" indent="0" shrinkToFit="false"/>
      <protection locked="true" hidden="false"/>
    </xf>
    <xf numFmtId="164" fontId="0" fillId="7" borderId="52" xfId="0" applyFont="true" applyBorder="true" applyAlignment="true" applyProtection="false">
      <alignment horizontal="center" vertical="center" textRotation="0" wrapText="false" indent="0" shrinkToFit="false"/>
      <protection locked="true" hidden="false"/>
    </xf>
    <xf numFmtId="164" fontId="0" fillId="7" borderId="52" xfId="0" applyFont="true" applyBorder="true" applyAlignment="true" applyProtection="false">
      <alignment horizontal="left" vertical="center" textRotation="0" wrapText="true" indent="0" shrinkToFit="false"/>
      <protection locked="true" hidden="false"/>
    </xf>
    <xf numFmtId="177" fontId="0" fillId="7" borderId="52" xfId="0" applyFont="true" applyBorder="true" applyAlignment="true" applyProtection="false">
      <alignment horizontal="center" vertical="center" textRotation="0" wrapText="false" indent="0" shrinkToFit="false"/>
      <protection locked="true" hidden="false"/>
    </xf>
    <xf numFmtId="167" fontId="0" fillId="7" borderId="52" xfId="0" applyFont="true" applyBorder="true" applyAlignment="true" applyProtection="false">
      <alignment horizontal="center" vertical="center" textRotation="0" wrapText="false" indent="0" shrinkToFit="false"/>
      <protection locked="true" hidden="false"/>
    </xf>
    <xf numFmtId="165" fontId="0" fillId="7" borderId="52" xfId="0" applyFont="true" applyBorder="true" applyAlignment="true" applyProtection="false">
      <alignment horizontal="center" vertical="center" textRotation="0" wrapText="false" indent="0" shrinkToFit="false"/>
      <protection locked="true" hidden="false"/>
    </xf>
    <xf numFmtId="174" fontId="0" fillId="0" borderId="52" xfId="0" applyFont="true" applyBorder="true" applyAlignment="true" applyProtection="false">
      <alignment horizontal="center" vertical="center" textRotation="0" wrapText="false" indent="0" shrinkToFit="false"/>
      <protection locked="true" hidden="false"/>
    </xf>
    <xf numFmtId="164" fontId="0" fillId="0" borderId="52" xfId="0" applyFont="true" applyBorder="true" applyAlignment="true" applyProtection="false">
      <alignment horizontal="general" vertical="center" textRotation="0" wrapText="false" indent="0" shrinkToFit="false"/>
      <protection locked="true" hidden="false"/>
    </xf>
    <xf numFmtId="164" fontId="0" fillId="0" borderId="52" xfId="0" applyFont="true" applyBorder="true" applyAlignment="true" applyProtection="false">
      <alignment horizontal="general" vertical="center" textRotation="0" wrapText="true" indent="0" shrinkToFit="false"/>
      <protection locked="true" hidden="false"/>
    </xf>
    <xf numFmtId="177" fontId="0" fillId="0" borderId="52" xfId="0" applyFont="true" applyBorder="true" applyAlignment="true" applyProtection="false">
      <alignment horizontal="general" vertical="center" textRotation="0" wrapText="false" indent="0" shrinkToFit="false"/>
      <protection locked="true" hidden="false"/>
    </xf>
    <xf numFmtId="174" fontId="10" fillId="4" borderId="52" xfId="0" applyFont="true" applyBorder="true" applyAlignment="true" applyProtection="false">
      <alignment horizontal="right" vertical="center" textRotation="0" wrapText="false" indent="0" shrinkToFit="false"/>
      <protection locked="true" hidden="false"/>
    </xf>
    <xf numFmtId="165" fontId="4" fillId="4" borderId="52" xfId="0" applyFont="true" applyBorder="true" applyAlignment="true" applyProtection="false">
      <alignment horizontal="center" vertical="center" textRotation="0" wrapText="false" indent="0" shrinkToFit="false"/>
      <protection locked="true" hidden="false"/>
    </xf>
    <xf numFmtId="164" fontId="10" fillId="0" borderId="0"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true" applyAlignment="true" applyProtection="false">
      <alignment horizontal="center" vertical="center" textRotation="0" wrapText="false" indent="0" shrinkToFit="false"/>
      <protection locked="true" hidden="false"/>
    </xf>
    <xf numFmtId="164" fontId="10" fillId="3" borderId="0" xfId="0" applyFont="true" applyBorder="true" applyAlignment="true" applyProtection="false">
      <alignment horizontal="left" vertical="center" textRotation="0" wrapText="true" indent="0" shrinkToFit="false"/>
      <protection locked="true" hidden="false"/>
    </xf>
    <xf numFmtId="164" fontId="10" fillId="3" borderId="0" xfId="0" applyFont="true" applyBorder="false" applyAlignment="true" applyProtection="false">
      <alignment horizontal="center" vertical="center" textRotation="0" wrapText="false" indent="0" shrinkToFit="false"/>
      <protection locked="true" hidden="false"/>
    </xf>
    <xf numFmtId="164" fontId="13" fillId="3" borderId="0" xfId="0" applyFont="true" applyBorder="true" applyAlignment="true" applyProtection="false">
      <alignment horizontal="center" vertical="center" textRotation="0" wrapText="false" indent="0" shrinkToFit="false"/>
      <protection locked="true" hidden="false"/>
    </xf>
    <xf numFmtId="164" fontId="0" fillId="8" borderId="0" xfId="0" applyFont="true" applyBorder="false" applyAlignment="true" applyProtection="false">
      <alignment horizontal="center" vertical="center" textRotation="0" wrapText="false" indent="0" shrinkToFit="false"/>
      <protection locked="true" hidden="false"/>
    </xf>
    <xf numFmtId="164" fontId="0" fillId="8" borderId="0" xfId="0" applyFont="true" applyBorder="false" applyAlignment="true" applyProtection="false">
      <alignment horizontal="left" vertical="center" textRotation="0" wrapText="true" indent="0" shrinkToFit="false"/>
      <protection locked="true" hidden="false"/>
    </xf>
    <xf numFmtId="170" fontId="0" fillId="8" borderId="0" xfId="0" applyFont="true" applyBorder="false" applyAlignment="true" applyProtection="false">
      <alignment horizontal="center" vertical="center" textRotation="0" wrapText="false" indent="0" shrinkToFit="false"/>
      <protection locked="true" hidden="false"/>
    </xf>
    <xf numFmtId="167" fontId="0" fillId="8" borderId="0" xfId="0" applyFont="true" applyBorder="false" applyAlignment="true" applyProtection="false">
      <alignment horizontal="center" vertical="center" textRotation="0" wrapText="false" indent="0" shrinkToFit="false"/>
      <protection locked="true" hidden="false"/>
    </xf>
    <xf numFmtId="166" fontId="0" fillId="8" borderId="0" xfId="0" applyFont="true" applyBorder="false" applyAlignment="true" applyProtection="false">
      <alignment horizontal="center" vertical="center" textRotation="0" wrapText="false" indent="0" shrinkToFit="false"/>
      <protection locked="true" hidden="false"/>
    </xf>
    <xf numFmtId="164" fontId="0" fillId="9" borderId="0" xfId="0" applyFont="true" applyBorder="false" applyAlignment="true" applyProtection="false">
      <alignment horizontal="center" vertical="center" textRotation="0" wrapText="false" indent="0" shrinkToFit="false"/>
      <protection locked="true" hidden="false"/>
    </xf>
    <xf numFmtId="164" fontId="0" fillId="9" borderId="0" xfId="0" applyFont="true" applyBorder="false" applyAlignment="true" applyProtection="false">
      <alignment horizontal="left" vertical="center" textRotation="0" wrapText="true" indent="0" shrinkToFit="false"/>
      <protection locked="true" hidden="false"/>
    </xf>
    <xf numFmtId="170" fontId="0" fillId="9" borderId="0" xfId="0" applyFont="true" applyBorder="false" applyAlignment="true" applyProtection="false">
      <alignment horizontal="center" vertical="center" textRotation="0" wrapText="false" indent="0" shrinkToFit="false"/>
      <protection locked="true" hidden="false"/>
    </xf>
    <xf numFmtId="166" fontId="0" fillId="9" borderId="0" xfId="0" applyFont="true" applyBorder="false" applyAlignment="true" applyProtection="false">
      <alignment horizontal="center" vertical="center" textRotation="0" wrapText="false" indent="0" shrinkToFit="false"/>
      <protection locked="true" hidden="false"/>
    </xf>
    <xf numFmtId="167" fontId="0" fillId="9" borderId="0" xfId="0" applyFont="true" applyBorder="false" applyAlignment="true" applyProtection="false">
      <alignment horizontal="center" vertical="center" textRotation="0" wrapText="false" indent="0" shrinkToFit="false"/>
      <protection locked="true" hidden="false"/>
    </xf>
    <xf numFmtId="164" fontId="0" fillId="12" borderId="0" xfId="0" applyFont="true" applyBorder="false" applyAlignment="true" applyProtection="false">
      <alignment horizontal="center" vertical="center" textRotation="0" wrapText="false" indent="0" shrinkToFit="false"/>
      <protection locked="true" hidden="false"/>
    </xf>
    <xf numFmtId="164" fontId="0" fillId="12" borderId="0" xfId="0" applyFont="true" applyBorder="false" applyAlignment="true" applyProtection="false">
      <alignment horizontal="left" vertical="center" textRotation="0" wrapText="true" indent="0" shrinkToFit="false"/>
      <protection locked="true" hidden="false"/>
    </xf>
    <xf numFmtId="170" fontId="0" fillId="12" borderId="0" xfId="0" applyFont="true" applyBorder="false" applyAlignment="true" applyProtection="false">
      <alignment horizontal="center" vertical="center" textRotation="0" wrapText="false" indent="0" shrinkToFit="false"/>
      <protection locked="true" hidden="false"/>
    </xf>
    <xf numFmtId="166" fontId="0" fillId="12" borderId="0" xfId="0" applyFont="true" applyBorder="false" applyAlignment="true" applyProtection="false">
      <alignment horizontal="center" vertical="center" textRotation="0" wrapText="false" indent="0" shrinkToFit="false"/>
      <protection locked="true" hidden="false"/>
    </xf>
    <xf numFmtId="167" fontId="0" fillId="12" borderId="0" xfId="0" applyFont="true" applyBorder="false" applyAlignment="true" applyProtection="false">
      <alignment horizontal="center" vertical="center" textRotation="0" wrapText="false" indent="0" shrinkToFit="false"/>
      <protection locked="true" hidden="false"/>
    </xf>
    <xf numFmtId="164" fontId="10" fillId="0" borderId="0" xfId="0" applyFont="true" applyBorder="true" applyAlignment="true" applyProtection="false">
      <alignment horizontal="center" vertical="center" textRotation="0" wrapText="true" indent="0" shrinkToFit="false"/>
      <protection locked="true" hidden="false"/>
    </xf>
    <xf numFmtId="164" fontId="10" fillId="3" borderId="0" xfId="0" applyFont="true" applyBorder="false" applyAlignment="true" applyProtection="false">
      <alignment horizontal="center" vertical="center" textRotation="0" wrapText="true" indent="0" shrinkToFit="false"/>
      <protection locked="true" hidden="false"/>
    </xf>
    <xf numFmtId="164" fontId="10" fillId="3" borderId="0" xfId="0" applyFont="true" applyBorder="false" applyAlignment="true" applyProtection="false">
      <alignment horizontal="left" vertical="center" textRotation="0" wrapText="true" indent="0" shrinkToFit="false"/>
      <protection locked="true" hidden="false"/>
    </xf>
    <xf numFmtId="164" fontId="0" fillId="7" borderId="0" xfId="0" applyFont="true" applyBorder="false" applyAlignment="true" applyProtection="false">
      <alignment horizontal="center" vertical="center" textRotation="0" wrapText="false" indent="0" shrinkToFit="false"/>
      <protection locked="true" hidden="false"/>
    </xf>
    <xf numFmtId="164" fontId="0" fillId="7" borderId="0" xfId="0" applyFont="true" applyBorder="false" applyAlignment="true" applyProtection="false">
      <alignment horizontal="left" vertical="center" textRotation="0" wrapText="true" indent="0" shrinkToFit="false"/>
      <protection locked="true" hidden="false"/>
    </xf>
    <xf numFmtId="167" fontId="0" fillId="7" borderId="0" xfId="0" applyFont="true" applyBorder="false" applyAlignment="true" applyProtection="false">
      <alignment horizontal="center" vertical="center" textRotation="0" wrapText="false" indent="0" shrinkToFit="false"/>
      <protection locked="true" hidden="false"/>
    </xf>
    <xf numFmtId="170" fontId="0" fillId="7" borderId="0" xfId="0" applyFont="true" applyBorder="false" applyAlignment="true" applyProtection="false">
      <alignment horizontal="center" vertical="center" textRotation="0" wrapText="false" indent="0" shrinkToFit="false"/>
      <protection locked="true" hidden="false"/>
    </xf>
    <xf numFmtId="164" fontId="10" fillId="10" borderId="5" xfId="0" applyFont="true" applyBorder="true" applyAlignment="true" applyProtection="false">
      <alignment horizontal="center" vertical="bottom" textRotation="0" wrapText="false" indent="0" shrinkToFit="false"/>
      <protection locked="true" hidden="false"/>
    </xf>
    <xf numFmtId="164" fontId="10" fillId="10" borderId="44" xfId="0" applyFont="true" applyBorder="true" applyAlignment="true" applyProtection="false">
      <alignment horizontal="center" vertical="bottom" textRotation="0" wrapText="false" indent="0" shrinkToFit="false"/>
      <protection locked="true" hidden="false"/>
    </xf>
    <xf numFmtId="164" fontId="10" fillId="2" borderId="5" xfId="0" applyFont="true" applyBorder="true" applyAlignment="true" applyProtection="false">
      <alignment horizontal="center" vertical="bottom" textRotation="0" wrapText="false" indent="0" shrinkToFit="false"/>
      <protection locked="true" hidden="false"/>
    </xf>
    <xf numFmtId="164" fontId="10" fillId="0" borderId="8" xfId="0" applyFont="true" applyBorder="true" applyAlignment="true" applyProtection="false">
      <alignment horizontal="center" vertical="bottom" textRotation="0" wrapText="false" indent="0" shrinkToFit="false"/>
      <protection locked="true" hidden="false"/>
    </xf>
    <xf numFmtId="164" fontId="10" fillId="0" borderId="24" xfId="0" applyFont="true" applyBorder="true" applyAlignment="true" applyProtection="false">
      <alignment horizontal="center" vertical="bottom" textRotation="0" wrapText="false" indent="0" shrinkToFit="false"/>
      <protection locked="true" hidden="false"/>
    </xf>
    <xf numFmtId="177" fontId="10" fillId="0" borderId="24"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center" vertical="center" textRotation="0" wrapText="true" indent="0" shrinkToFit="false"/>
      <protection locked="true" hidden="false"/>
    </xf>
    <xf numFmtId="164" fontId="0" fillId="0" borderId="24" xfId="0" applyFont="true" applyBorder="true" applyAlignment="true" applyProtection="false">
      <alignment horizontal="center" vertical="bottom" textRotation="0" wrapText="false" indent="0" shrinkToFit="false"/>
      <protection locked="true" hidden="false"/>
    </xf>
    <xf numFmtId="177" fontId="0" fillId="0" borderId="24" xfId="0" applyFont="true" applyBorder="true" applyAlignment="true" applyProtection="false">
      <alignment horizontal="center" vertical="bottom" textRotation="0" wrapText="false" indent="0" shrinkToFit="false"/>
      <protection locked="true" hidden="false"/>
    </xf>
    <xf numFmtId="164" fontId="10" fillId="0" borderId="19"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6D6D6"/>
      <rgbColor rgb="FF808080"/>
      <rgbColor rgb="FF9999FF"/>
      <rgbColor rgb="FF993366"/>
      <rgbColor rgb="FFF7F3DF"/>
      <rgbColor rgb="FFDAEEF3"/>
      <rgbColor rgb="FF660066"/>
      <rgbColor rgb="FFFF8080"/>
      <rgbColor rgb="FF0066CC"/>
      <rgbColor rgb="FFC9DAF8"/>
      <rgbColor rgb="FF000080"/>
      <rgbColor rgb="FFFF00FF"/>
      <rgbColor rgb="FFFFFF00"/>
      <rgbColor rgb="FF00FFFF"/>
      <rgbColor rgb="FF800080"/>
      <rgbColor rgb="FF800000"/>
      <rgbColor rgb="FF008080"/>
      <rgbColor rgb="FF0000FF"/>
      <rgbColor rgb="FF00CCFF"/>
      <rgbColor rgb="FFD8ECF6"/>
      <rgbColor rgb="FFDFF0D8"/>
      <rgbColor rgb="FFEFEFEF"/>
      <rgbColor rgb="FFDBE5F1"/>
      <rgbColor rgb="FFFF99CC"/>
      <rgbColor rgb="FFCC99FF"/>
      <rgbColor rgb="FFF2DBDB"/>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22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32" activeCellId="0" sqref="L32"/>
    </sheetView>
  </sheetViews>
  <sheetFormatPr defaultRowHeight="15"/>
  <cols>
    <col collapsed="false" hidden="false" max="1" min="1" style="0" width="7.83163265306122"/>
    <col collapsed="false" hidden="false" max="2" min="2" style="0" width="14.3112244897959"/>
    <col collapsed="false" hidden="false" max="3" min="3" style="0" width="75.8673469387755"/>
    <col collapsed="false" hidden="false" max="4" min="4" style="0" width="7.83163265306122"/>
    <col collapsed="false" hidden="false" max="5" min="5" style="0" width="9.58673469387755"/>
    <col collapsed="false" hidden="false" max="6" min="6" style="0" width="13.5"/>
    <col collapsed="false" hidden="false" max="7" min="7" style="0" width="12.1479591836735"/>
    <col collapsed="false" hidden="false" max="8" min="8" style="0" width="13.2295918367347"/>
    <col collapsed="false" hidden="false" max="9" min="9" style="0" width="13.0918367346939"/>
    <col collapsed="false" hidden="false" max="10" min="10" style="0" width="16.3316326530612"/>
    <col collapsed="false" hidden="false" max="11" min="11" style="0" width="10.2602040816327"/>
    <col collapsed="false" hidden="false" max="1025" min="12" style="0" width="14.1734693877551"/>
  </cols>
  <sheetData>
    <row r="1" customFormat="false" ht="18" hidden="false" customHeight="true" outlineLevel="0" collapsed="false">
      <c r="A1" s="1" t="s">
        <v>0</v>
      </c>
      <c r="B1" s="1"/>
      <c r="C1" s="1"/>
      <c r="D1" s="1"/>
      <c r="E1" s="2" t="s">
        <v>1</v>
      </c>
      <c r="F1" s="2"/>
      <c r="G1" s="3" t="s">
        <v>2</v>
      </c>
    </row>
    <row r="2" customFormat="false" ht="75" hidden="false" customHeight="true" outlineLevel="0" collapsed="false">
      <c r="A2" s="4" t="s">
        <v>3</v>
      </c>
      <c r="B2" s="4"/>
      <c r="C2" s="4"/>
      <c r="D2" s="4"/>
      <c r="E2" s="5" t="s">
        <v>4</v>
      </c>
      <c r="F2" s="5"/>
      <c r="G2" s="6" t="n">
        <v>0.2511</v>
      </c>
    </row>
    <row r="3" customFormat="false" ht="25.5" hidden="false" customHeight="true" outlineLevel="0" collapsed="false">
      <c r="A3" s="7" t="s">
        <v>5</v>
      </c>
      <c r="B3" s="8" t="s">
        <v>6</v>
      </c>
      <c r="C3" s="8" t="s">
        <v>7</v>
      </c>
      <c r="D3" s="9" t="s">
        <v>8</v>
      </c>
      <c r="E3" s="10" t="s">
        <v>9</v>
      </c>
      <c r="F3" s="11" t="s">
        <v>10</v>
      </c>
      <c r="G3" s="12" t="s">
        <v>11</v>
      </c>
    </row>
    <row r="4" customFormat="false" ht="15" hidden="false" customHeight="true" outlineLevel="0" collapsed="false">
      <c r="A4" s="13" t="n">
        <v>1</v>
      </c>
      <c r="B4" s="14" t="s">
        <v>12</v>
      </c>
      <c r="C4" s="14"/>
      <c r="D4" s="14"/>
      <c r="E4" s="15"/>
      <c r="F4" s="16"/>
      <c r="G4" s="17"/>
    </row>
    <row r="5" customFormat="false" ht="15" hidden="false" customHeight="false" outlineLevel="0" collapsed="false">
      <c r="A5" s="18" t="s">
        <v>13</v>
      </c>
      <c r="B5" s="19" t="s">
        <v>14</v>
      </c>
      <c r="C5" s="20" t="s">
        <v>15</v>
      </c>
      <c r="D5" s="21" t="s">
        <v>16</v>
      </c>
      <c r="E5" s="22" t="n">
        <v>0.005</v>
      </c>
      <c r="F5" s="23" t="n">
        <f aca="false">SUM(G10,G16,G37,G51,G79,G85,G90,G131,G151,G158,G177,G184,G203,G213,G222)</f>
        <v>200824.01</v>
      </c>
      <c r="G5" s="24" t="n">
        <f aca="false">ROUND(F5*E5,2)</f>
        <v>1004.12</v>
      </c>
    </row>
    <row r="6" customFormat="false" ht="15" hidden="false" customHeight="true" outlineLevel="0" collapsed="false">
      <c r="A6" s="25" t="s">
        <v>17</v>
      </c>
      <c r="B6" s="25"/>
      <c r="C6" s="25"/>
      <c r="D6" s="25"/>
      <c r="E6" s="25"/>
      <c r="F6" s="25"/>
      <c r="G6" s="26" t="n">
        <f aca="false">SUM(G5)</f>
        <v>1004.12</v>
      </c>
    </row>
    <row r="7" customFormat="false" ht="15" hidden="false" customHeight="false" outlineLevel="0" collapsed="false">
      <c r="A7" s="27"/>
      <c r="B7" s="27"/>
      <c r="C7" s="27"/>
      <c r="D7" s="27"/>
      <c r="E7" s="27"/>
      <c r="F7" s="27"/>
      <c r="G7" s="27"/>
    </row>
    <row r="8" customFormat="false" ht="15" hidden="false" customHeight="true" outlineLevel="0" collapsed="false">
      <c r="A8" s="13" t="n">
        <v>2</v>
      </c>
      <c r="B8" s="28" t="s">
        <v>18</v>
      </c>
      <c r="C8" s="28"/>
      <c r="D8" s="29"/>
      <c r="E8" s="30"/>
      <c r="F8" s="31"/>
      <c r="G8" s="32"/>
    </row>
    <row r="9" customFormat="false" ht="15" hidden="false" customHeight="false" outlineLevel="0" collapsed="false">
      <c r="A9" s="33" t="s">
        <v>19</v>
      </c>
      <c r="B9" s="19" t="n">
        <v>93572</v>
      </c>
      <c r="C9" s="20" t="s">
        <v>20</v>
      </c>
      <c r="D9" s="34" t="s">
        <v>21</v>
      </c>
      <c r="E9" s="35" t="n">
        <v>4</v>
      </c>
      <c r="F9" s="36" t="n">
        <v>6238.91</v>
      </c>
      <c r="G9" s="24" t="n">
        <f aca="false">ROUND(F9*E9,2)</f>
        <v>24955.64</v>
      </c>
    </row>
    <row r="10" customFormat="false" ht="15" hidden="false" customHeight="true" outlineLevel="0" collapsed="false">
      <c r="A10" s="37" t="s">
        <v>22</v>
      </c>
      <c r="B10" s="37"/>
      <c r="C10" s="37"/>
      <c r="D10" s="37"/>
      <c r="E10" s="37"/>
      <c r="F10" s="37"/>
      <c r="G10" s="38" t="n">
        <f aca="false">SUM(G9)</f>
        <v>24955.64</v>
      </c>
    </row>
    <row r="11" customFormat="false" ht="15" hidden="false" customHeight="false" outlineLevel="0" collapsed="false">
      <c r="A11" s="39"/>
      <c r="B11" s="39"/>
      <c r="C11" s="39"/>
      <c r="D11" s="39"/>
      <c r="E11" s="39"/>
      <c r="F11" s="39"/>
      <c r="G11" s="39"/>
    </row>
    <row r="12" customFormat="false" ht="15" hidden="false" customHeight="true" outlineLevel="0" collapsed="false">
      <c r="A12" s="40" t="n">
        <v>3</v>
      </c>
      <c r="B12" s="41" t="s">
        <v>23</v>
      </c>
      <c r="C12" s="41"/>
      <c r="D12" s="42"/>
      <c r="E12" s="43"/>
      <c r="F12" s="44"/>
      <c r="G12" s="45"/>
    </row>
    <row r="13" customFormat="false" ht="15" hidden="false" customHeight="false" outlineLevel="0" collapsed="false">
      <c r="A13" s="46" t="s">
        <v>24</v>
      </c>
      <c r="B13" s="19" t="s">
        <v>25</v>
      </c>
      <c r="C13" s="47" t="s">
        <v>26</v>
      </c>
      <c r="D13" s="48" t="s">
        <v>27</v>
      </c>
      <c r="E13" s="35" t="n">
        <v>2.2</v>
      </c>
      <c r="F13" s="23" t="n">
        <v>204.75</v>
      </c>
      <c r="G13" s="24" t="n">
        <f aca="false">ROUND(F13*E13,2)</f>
        <v>450.45</v>
      </c>
    </row>
    <row r="14" customFormat="false" ht="15" hidden="false" customHeight="false" outlineLevel="0" collapsed="false">
      <c r="A14" s="46" t="s">
        <v>28</v>
      </c>
      <c r="B14" s="19" t="s">
        <v>29</v>
      </c>
      <c r="C14" s="47" t="s">
        <v>30</v>
      </c>
      <c r="D14" s="48" t="s">
        <v>31</v>
      </c>
      <c r="E14" s="35" t="n">
        <f aca="false">14.45*12.4</f>
        <v>179.18</v>
      </c>
      <c r="F14" s="49" t="n">
        <v>15</v>
      </c>
      <c r="G14" s="24" t="n">
        <f aca="false">ROUND(F14*E14,2)</f>
        <v>2687.7</v>
      </c>
    </row>
    <row r="15" customFormat="false" ht="15" hidden="false" customHeight="false" outlineLevel="0" collapsed="false">
      <c r="A15" s="46" t="s">
        <v>32</v>
      </c>
      <c r="B15" s="19" t="s">
        <v>33</v>
      </c>
      <c r="C15" s="47" t="s">
        <v>34</v>
      </c>
      <c r="D15" s="48" t="s">
        <v>27</v>
      </c>
      <c r="E15" s="35" t="n">
        <f aca="false">6.35+26.38</f>
        <v>32.73</v>
      </c>
      <c r="F15" s="50" t="n">
        <v>8.38</v>
      </c>
      <c r="G15" s="24" t="n">
        <f aca="false">ROUND(F15*E15,2)</f>
        <v>274.28</v>
      </c>
    </row>
    <row r="16" customFormat="false" ht="15" hidden="false" customHeight="true" outlineLevel="0" collapsed="false">
      <c r="A16" s="37" t="s">
        <v>35</v>
      </c>
      <c r="B16" s="37"/>
      <c r="C16" s="37"/>
      <c r="D16" s="37"/>
      <c r="E16" s="37"/>
      <c r="F16" s="37"/>
      <c r="G16" s="38" t="n">
        <f aca="false">SUM(G13:G15)</f>
        <v>3412.43</v>
      </c>
    </row>
    <row r="17" customFormat="false" ht="15" hidden="false" customHeight="false" outlineLevel="0" collapsed="false">
      <c r="A17" s="51"/>
      <c r="B17" s="51"/>
      <c r="C17" s="51"/>
      <c r="D17" s="51"/>
      <c r="E17" s="51"/>
      <c r="F17" s="51"/>
      <c r="G17" s="51"/>
    </row>
    <row r="18" customFormat="false" ht="15" hidden="false" customHeight="true" outlineLevel="0" collapsed="false">
      <c r="A18" s="40" t="n">
        <v>4</v>
      </c>
      <c r="B18" s="41" t="s">
        <v>36</v>
      </c>
      <c r="C18" s="41"/>
      <c r="D18" s="42"/>
      <c r="E18" s="42"/>
      <c r="F18" s="44"/>
      <c r="G18" s="45"/>
    </row>
    <row r="19" customFormat="false" ht="15" hidden="false" customHeight="true" outlineLevel="0" collapsed="false">
      <c r="A19" s="40" t="s">
        <v>37</v>
      </c>
      <c r="B19" s="41" t="s">
        <v>38</v>
      </c>
      <c r="C19" s="41"/>
      <c r="D19" s="42"/>
      <c r="E19" s="42"/>
      <c r="F19" s="44"/>
      <c r="G19" s="45"/>
    </row>
    <row r="20" customFormat="false" ht="15" hidden="false" customHeight="true" outlineLevel="0" collapsed="false">
      <c r="A20" s="52" t="s">
        <v>39</v>
      </c>
      <c r="B20" s="53" t="s">
        <v>40</v>
      </c>
      <c r="C20" s="53"/>
      <c r="D20" s="54"/>
      <c r="E20" s="55"/>
      <c r="F20" s="56"/>
      <c r="G20" s="57" t="n">
        <f aca="false">SUM(G21:G29)</f>
        <v>3552.48</v>
      </c>
    </row>
    <row r="21" customFormat="false" ht="15.75" hidden="false" customHeight="true" outlineLevel="0" collapsed="false">
      <c r="A21" s="58" t="s">
        <v>41</v>
      </c>
      <c r="B21" s="59" t="n">
        <v>97629</v>
      </c>
      <c r="C21" s="60" t="s">
        <v>42</v>
      </c>
      <c r="D21" s="61" t="s">
        <v>43</v>
      </c>
      <c r="E21" s="62" t="n">
        <v>5.65</v>
      </c>
      <c r="F21" s="63" t="n">
        <v>103.42</v>
      </c>
      <c r="G21" s="24" t="n">
        <f aca="false">ROUND(F21*E21,2)</f>
        <v>584.32</v>
      </c>
    </row>
    <row r="22" customFormat="false" ht="15.75" hidden="false" customHeight="true" outlineLevel="0" collapsed="false">
      <c r="A22" s="58" t="s">
        <v>44</v>
      </c>
      <c r="B22" s="19" t="n">
        <v>93358</v>
      </c>
      <c r="C22" s="47" t="s">
        <v>45</v>
      </c>
      <c r="D22" s="48" t="s">
        <v>43</v>
      </c>
      <c r="E22" s="35" t="n">
        <v>2.54</v>
      </c>
      <c r="F22" s="50" t="n">
        <v>66.5</v>
      </c>
      <c r="G22" s="24" t="n">
        <f aca="false">ROUND(F22*E22,2)</f>
        <v>168.91</v>
      </c>
    </row>
    <row r="23" customFormat="false" ht="15.75" hidden="false" customHeight="true" outlineLevel="0" collapsed="false">
      <c r="A23" s="58" t="s">
        <v>46</v>
      </c>
      <c r="B23" s="19" t="n">
        <v>93382</v>
      </c>
      <c r="C23" s="47" t="s">
        <v>47</v>
      </c>
      <c r="D23" s="48" t="s">
        <v>43</v>
      </c>
      <c r="E23" s="35" t="n">
        <v>1.46</v>
      </c>
      <c r="F23" s="50" t="n">
        <v>27.29</v>
      </c>
      <c r="G23" s="24" t="n">
        <f aca="false">ROUND(F23*E23,2)</f>
        <v>39.84</v>
      </c>
    </row>
    <row r="24" customFormat="false" ht="25.5" hidden="false" customHeight="true" outlineLevel="0" collapsed="false">
      <c r="A24" s="58" t="s">
        <v>48</v>
      </c>
      <c r="B24" s="19" t="s">
        <v>49</v>
      </c>
      <c r="C24" s="47" t="s">
        <v>50</v>
      </c>
      <c r="D24" s="48" t="s">
        <v>27</v>
      </c>
      <c r="E24" s="35" t="n">
        <v>98.75</v>
      </c>
      <c r="F24" s="50" t="n">
        <v>4.12</v>
      </c>
      <c r="G24" s="24" t="n">
        <f aca="false">ROUND(F24*E24,2)</f>
        <v>406.85</v>
      </c>
    </row>
    <row r="25" customFormat="false" ht="25.5" hidden="false" customHeight="true" outlineLevel="0" collapsed="false">
      <c r="A25" s="58" t="s">
        <v>51</v>
      </c>
      <c r="B25" s="19" t="n">
        <v>96557</v>
      </c>
      <c r="C25" s="64" t="s">
        <v>52</v>
      </c>
      <c r="D25" s="48" t="s">
        <v>43</v>
      </c>
      <c r="E25" s="35" t="n">
        <v>1.12</v>
      </c>
      <c r="F25" s="50" t="n">
        <v>512.8</v>
      </c>
      <c r="G25" s="24" t="n">
        <f aca="false">ROUND(F25*E25,2)</f>
        <v>574.34</v>
      </c>
    </row>
    <row r="26" customFormat="false" ht="25.5" hidden="false" customHeight="true" outlineLevel="0" collapsed="false">
      <c r="A26" s="58" t="s">
        <v>53</v>
      </c>
      <c r="B26" s="65" t="s">
        <v>54</v>
      </c>
      <c r="C26" s="47" t="s">
        <v>55</v>
      </c>
      <c r="D26" s="48" t="s">
        <v>27</v>
      </c>
      <c r="E26" s="35" t="n">
        <v>21.48</v>
      </c>
      <c r="F26" s="50" t="n">
        <v>52.57</v>
      </c>
      <c r="G26" s="24" t="n">
        <f aca="false">ROUND(F26*E26,2)</f>
        <v>1129.2</v>
      </c>
    </row>
    <row r="27" customFormat="false" ht="15.75" hidden="false" customHeight="true" outlineLevel="0" collapsed="false">
      <c r="A27" s="58" t="s">
        <v>56</v>
      </c>
      <c r="B27" s="65" t="n">
        <v>98557</v>
      </c>
      <c r="C27" s="47" t="s">
        <v>57</v>
      </c>
      <c r="D27" s="48" t="s">
        <v>27</v>
      </c>
      <c r="E27" s="35" t="n">
        <f aca="false">16*0.6</f>
        <v>9.6</v>
      </c>
      <c r="F27" s="50" t="n">
        <v>36.22</v>
      </c>
      <c r="G27" s="24" t="n">
        <f aca="false">ROUND(F27*E27,2)</f>
        <v>347.71</v>
      </c>
    </row>
    <row r="28" customFormat="false" ht="25.5" hidden="false" customHeight="true" outlineLevel="0" collapsed="false">
      <c r="A28" s="58" t="s">
        <v>58</v>
      </c>
      <c r="B28" s="61" t="n">
        <v>96543</v>
      </c>
      <c r="C28" s="47" t="s">
        <v>59</v>
      </c>
      <c r="D28" s="48" t="s">
        <v>60</v>
      </c>
      <c r="E28" s="35" t="n">
        <v>5.79</v>
      </c>
      <c r="F28" s="50" t="n">
        <v>17.92</v>
      </c>
      <c r="G28" s="24" t="n">
        <f aca="false">ROUND(F28*E28,2)</f>
        <v>103.76</v>
      </c>
    </row>
    <row r="29" customFormat="false" ht="25.5" hidden="false" customHeight="true" outlineLevel="0" collapsed="false">
      <c r="A29" s="58" t="s">
        <v>61</v>
      </c>
      <c r="B29" s="61" t="n">
        <v>96545</v>
      </c>
      <c r="C29" s="47" t="s">
        <v>62</v>
      </c>
      <c r="D29" s="48" t="s">
        <v>60</v>
      </c>
      <c r="E29" s="35" t="n">
        <v>12.68</v>
      </c>
      <c r="F29" s="50" t="n">
        <v>15.58</v>
      </c>
      <c r="G29" s="24" t="n">
        <f aca="false">ROUND(F29*E29,2)</f>
        <v>197.55</v>
      </c>
    </row>
    <row r="30" customFormat="false" ht="15.75" hidden="false" customHeight="true" outlineLevel="0" collapsed="false">
      <c r="A30" s="52" t="s">
        <v>63</v>
      </c>
      <c r="B30" s="53" t="s">
        <v>64</v>
      </c>
      <c r="C30" s="53"/>
      <c r="D30" s="54"/>
      <c r="E30" s="55"/>
      <c r="F30" s="56"/>
      <c r="G30" s="57" t="n">
        <f aca="false">SUM(G31:G33)</f>
        <v>9723.7</v>
      </c>
    </row>
    <row r="31" customFormat="false" ht="15.75" hidden="false" customHeight="true" outlineLevel="0" collapsed="false">
      <c r="A31" s="46" t="s">
        <v>65</v>
      </c>
      <c r="B31" s="19" t="s">
        <v>66</v>
      </c>
      <c r="C31" s="47" t="s">
        <v>67</v>
      </c>
      <c r="D31" s="48" t="s">
        <v>27</v>
      </c>
      <c r="E31" s="35" t="n">
        <f aca="false">10.38*8.51</f>
        <v>88.3338</v>
      </c>
      <c r="F31" s="50" t="n">
        <v>2.56</v>
      </c>
      <c r="G31" s="24" t="n">
        <f aca="false">ROUND(F31*E31,2)</f>
        <v>226.13</v>
      </c>
    </row>
    <row r="32" customFormat="false" ht="25.5" hidden="false" customHeight="true" outlineLevel="0" collapsed="false">
      <c r="A32" s="46" t="s">
        <v>68</v>
      </c>
      <c r="B32" s="19" t="n">
        <v>97092</v>
      </c>
      <c r="C32" s="47" t="s">
        <v>69</v>
      </c>
      <c r="D32" s="48" t="s">
        <v>60</v>
      </c>
      <c r="E32" s="35" t="n">
        <f aca="false">E31*3.11</f>
        <v>274.718118</v>
      </c>
      <c r="F32" s="50" t="n">
        <v>18.1</v>
      </c>
      <c r="G32" s="24" t="n">
        <f aca="false">ROUND(F32*E32,2)</f>
        <v>4972.4</v>
      </c>
    </row>
    <row r="33" customFormat="false" ht="25.5" hidden="false" customHeight="true" outlineLevel="0" collapsed="false">
      <c r="A33" s="46" t="s">
        <v>70</v>
      </c>
      <c r="B33" s="19" t="n">
        <v>97096</v>
      </c>
      <c r="C33" s="47" t="s">
        <v>71</v>
      </c>
      <c r="D33" s="48" t="s">
        <v>43</v>
      </c>
      <c r="E33" s="35" t="n">
        <v>9.57</v>
      </c>
      <c r="F33" s="50" t="n">
        <v>472.85</v>
      </c>
      <c r="G33" s="24" t="n">
        <f aca="false">ROUND(F33*E33,2)</f>
        <v>4525.17</v>
      </c>
    </row>
    <row r="34" customFormat="false" ht="15.75" hidden="false" customHeight="true" outlineLevel="0" collapsed="false">
      <c r="A34" s="52" t="s">
        <v>72</v>
      </c>
      <c r="B34" s="53" t="s">
        <v>73</v>
      </c>
      <c r="C34" s="53"/>
      <c r="D34" s="54"/>
      <c r="E34" s="55"/>
      <c r="F34" s="56"/>
      <c r="G34" s="57" t="n">
        <f aca="false">SUM(G35:G36)</f>
        <v>6260.58</v>
      </c>
      <c r="H34" s="66"/>
      <c r="I34" s="66"/>
      <c r="J34" s="66"/>
      <c r="K34" s="66"/>
    </row>
    <row r="35" customFormat="false" ht="15.75" hidden="false" customHeight="true" outlineLevel="0" collapsed="false">
      <c r="A35" s="67" t="s">
        <v>74</v>
      </c>
      <c r="B35" s="19" t="s">
        <v>75</v>
      </c>
      <c r="C35" s="47" t="s">
        <v>76</v>
      </c>
      <c r="D35" s="48" t="s">
        <v>60</v>
      </c>
      <c r="E35" s="35" t="n">
        <f aca="false">10.2*10*2.85</f>
        <v>290.7</v>
      </c>
      <c r="F35" s="68" t="n">
        <v>11.18</v>
      </c>
      <c r="G35" s="24" t="n">
        <f aca="false">ROUND(F35*E35,2)</f>
        <v>3250.03</v>
      </c>
      <c r="H35" s="66"/>
      <c r="I35" s="66"/>
      <c r="J35" s="66"/>
      <c r="K35" s="66"/>
    </row>
    <row r="36" customFormat="false" ht="38.25" hidden="false" customHeight="true" outlineLevel="0" collapsed="false">
      <c r="A36" s="67" t="s">
        <v>77</v>
      </c>
      <c r="B36" s="19" t="s">
        <v>75</v>
      </c>
      <c r="C36" s="47" t="s">
        <v>78</v>
      </c>
      <c r="D36" s="48" t="s">
        <v>60</v>
      </c>
      <c r="E36" s="35" t="n">
        <f aca="false">(10.2*4*3.2)+(1.8*2+4.5+5.5)*10.2</f>
        <v>269.28</v>
      </c>
      <c r="F36" s="68" t="n">
        <v>11.18</v>
      </c>
      <c r="G36" s="24" t="n">
        <f aca="false">ROUND(F36*E36,2)</f>
        <v>3010.55</v>
      </c>
    </row>
    <row r="37" customFormat="false" ht="15.75" hidden="false" customHeight="true" outlineLevel="0" collapsed="false">
      <c r="A37" s="25" t="s">
        <v>79</v>
      </c>
      <c r="B37" s="25"/>
      <c r="C37" s="25"/>
      <c r="D37" s="25"/>
      <c r="E37" s="25"/>
      <c r="F37" s="25"/>
      <c r="G37" s="69" t="n">
        <f aca="false">G20+G30+G34</f>
        <v>19536.76</v>
      </c>
    </row>
    <row r="38" customFormat="false" ht="15.75" hidden="false" customHeight="true" outlineLevel="0" collapsed="false">
      <c r="A38" s="70"/>
      <c r="B38" s="71"/>
      <c r="C38" s="72"/>
      <c r="D38" s="73"/>
      <c r="E38" s="74"/>
      <c r="F38" s="75"/>
      <c r="G38" s="76"/>
    </row>
    <row r="39" customFormat="false" ht="15.75" hidden="false" customHeight="true" outlineLevel="0" collapsed="false">
      <c r="A39" s="40" t="s">
        <v>80</v>
      </c>
      <c r="B39" s="41" t="s">
        <v>81</v>
      </c>
      <c r="C39" s="41"/>
      <c r="D39" s="42"/>
      <c r="E39" s="43"/>
      <c r="F39" s="44"/>
      <c r="G39" s="45"/>
    </row>
    <row r="40" customFormat="false" ht="15.75" hidden="false" customHeight="true" outlineLevel="0" collapsed="false">
      <c r="A40" s="52" t="s">
        <v>82</v>
      </c>
      <c r="B40" s="53" t="s">
        <v>83</v>
      </c>
      <c r="C40" s="53"/>
      <c r="D40" s="54"/>
      <c r="E40" s="55"/>
      <c r="F40" s="56"/>
      <c r="G40" s="57" t="n">
        <f aca="false">SUM(G41)</f>
        <v>91.11</v>
      </c>
    </row>
    <row r="41" customFormat="false" ht="25.5" hidden="false" customHeight="true" outlineLevel="0" collapsed="false">
      <c r="A41" s="46" t="s">
        <v>84</v>
      </c>
      <c r="B41" s="19" t="n">
        <v>97647</v>
      </c>
      <c r="C41" s="47" t="s">
        <v>85</v>
      </c>
      <c r="D41" s="48" t="s">
        <v>27</v>
      </c>
      <c r="E41" s="35" t="n">
        <f aca="false">7*4.75</f>
        <v>33.25</v>
      </c>
      <c r="F41" s="50" t="n">
        <v>2.74</v>
      </c>
      <c r="G41" s="24" t="n">
        <f aca="false">ROUND(F41*E41,2)</f>
        <v>91.11</v>
      </c>
    </row>
    <row r="42" customFormat="false" ht="15.75" hidden="false" customHeight="true" outlineLevel="0" collapsed="false">
      <c r="A42" s="52" t="s">
        <v>86</v>
      </c>
      <c r="B42" s="53" t="s">
        <v>87</v>
      </c>
      <c r="C42" s="53"/>
      <c r="D42" s="54"/>
      <c r="E42" s="55"/>
      <c r="F42" s="56"/>
      <c r="G42" s="57" t="n">
        <f aca="false">SUM(G43:G44)</f>
        <v>4486.4</v>
      </c>
    </row>
    <row r="43" customFormat="false" ht="25.5" hidden="false" customHeight="true" outlineLevel="0" collapsed="false">
      <c r="A43" s="46" t="s">
        <v>88</v>
      </c>
      <c r="B43" s="19" t="n">
        <v>92580</v>
      </c>
      <c r="C43" s="47" t="s">
        <v>89</v>
      </c>
      <c r="D43" s="48" t="s">
        <v>27</v>
      </c>
      <c r="E43" s="35" t="n">
        <f aca="false">2.1*4.75+10.38*3.35</f>
        <v>44.748</v>
      </c>
      <c r="F43" s="50" t="n">
        <v>47.41</v>
      </c>
      <c r="G43" s="24" t="n">
        <f aca="false">ROUND(F43*E43,2)</f>
        <v>2121.5</v>
      </c>
    </row>
    <row r="44" customFormat="false" ht="25.5" hidden="false" customHeight="true" outlineLevel="0" collapsed="false">
      <c r="A44" s="46" t="s">
        <v>90</v>
      </c>
      <c r="B44" s="19" t="s">
        <v>91</v>
      </c>
      <c r="C44" s="47" t="s">
        <v>92</v>
      </c>
      <c r="D44" s="48" t="s">
        <v>27</v>
      </c>
      <c r="E44" s="35" t="n">
        <f aca="false">E46</f>
        <v>77.998</v>
      </c>
      <c r="F44" s="50" t="n">
        <v>30.32</v>
      </c>
      <c r="G44" s="24" t="n">
        <f aca="false">ROUND(F44*E44,2)</f>
        <v>2364.9</v>
      </c>
    </row>
    <row r="45" customFormat="false" ht="15.75" hidden="false" customHeight="true" outlineLevel="0" collapsed="false">
      <c r="A45" s="52" t="s">
        <v>93</v>
      </c>
      <c r="B45" s="53" t="s">
        <v>94</v>
      </c>
      <c r="C45" s="53"/>
      <c r="D45" s="54"/>
      <c r="E45" s="55"/>
      <c r="F45" s="56"/>
      <c r="G45" s="57" t="n">
        <f aca="false">SUM(G46)</f>
        <v>6451.21</v>
      </c>
    </row>
    <row r="46" customFormat="false" ht="25.5" hidden="false" customHeight="true" outlineLevel="0" collapsed="false">
      <c r="A46" s="46" t="s">
        <v>95</v>
      </c>
      <c r="B46" s="19" t="s">
        <v>96</v>
      </c>
      <c r="C46" s="47" t="s">
        <v>97</v>
      </c>
      <c r="D46" s="48" t="s">
        <v>27</v>
      </c>
      <c r="E46" s="35" t="n">
        <f aca="false">E43+E41</f>
        <v>77.998</v>
      </c>
      <c r="F46" s="50" t="n">
        <v>82.71</v>
      </c>
      <c r="G46" s="24" t="n">
        <f aca="false">ROUND(F46*E46,2)</f>
        <v>6451.21</v>
      </c>
    </row>
    <row r="47" customFormat="false" ht="15.75" hidden="false" customHeight="true" outlineLevel="0" collapsed="false">
      <c r="A47" s="52" t="s">
        <v>98</v>
      </c>
      <c r="B47" s="53" t="s">
        <v>99</v>
      </c>
      <c r="C47" s="53"/>
      <c r="D47" s="54"/>
      <c r="E47" s="55"/>
      <c r="F47" s="56"/>
      <c r="G47" s="57" t="n">
        <f aca="false">SUM(G48:G50)</f>
        <v>4176.8</v>
      </c>
    </row>
    <row r="48" customFormat="false" ht="15.75" hidden="false" customHeight="true" outlineLevel="0" collapsed="false">
      <c r="A48" s="46" t="s">
        <v>100</v>
      </c>
      <c r="B48" s="19" t="s">
        <v>101</v>
      </c>
      <c r="C48" s="47" t="s">
        <v>102</v>
      </c>
      <c r="D48" s="48" t="s">
        <v>31</v>
      </c>
      <c r="E48" s="35" t="n">
        <v>8.98</v>
      </c>
      <c r="F48" s="50" t="n">
        <v>32.86</v>
      </c>
      <c r="G48" s="24" t="n">
        <f aca="false">ROUND(F48*E48,2)</f>
        <v>295.08</v>
      </c>
    </row>
    <row r="49" customFormat="false" ht="25.5" hidden="false" customHeight="true" outlineLevel="0" collapsed="false">
      <c r="A49" s="46" t="s">
        <v>103</v>
      </c>
      <c r="B49" s="19" t="n">
        <v>94228</v>
      </c>
      <c r="C49" s="47" t="s">
        <v>104</v>
      </c>
      <c r="D49" s="48" t="s">
        <v>31</v>
      </c>
      <c r="E49" s="35" t="n">
        <f aca="false">8.98*2+10.38</f>
        <v>28.34</v>
      </c>
      <c r="F49" s="50" t="n">
        <v>112.79</v>
      </c>
      <c r="G49" s="24" t="n">
        <f aca="false">ROUND(F49*E49,2)</f>
        <v>3196.47</v>
      </c>
    </row>
    <row r="50" customFormat="false" ht="38.25" hidden="false" customHeight="true" outlineLevel="0" collapsed="false">
      <c r="A50" s="46" t="s">
        <v>105</v>
      </c>
      <c r="B50" s="19" t="n">
        <v>91789</v>
      </c>
      <c r="C50" s="47" t="s">
        <v>106</v>
      </c>
      <c r="D50" s="48" t="s">
        <v>31</v>
      </c>
      <c r="E50" s="35" t="n">
        <v>13.28</v>
      </c>
      <c r="F50" s="50" t="n">
        <v>51.6</v>
      </c>
      <c r="G50" s="24" t="n">
        <f aca="false">ROUND(F50*E50,2)</f>
        <v>685.25</v>
      </c>
    </row>
    <row r="51" customFormat="false" ht="15.75" hidden="false" customHeight="true" outlineLevel="0" collapsed="false">
      <c r="A51" s="25" t="s">
        <v>107</v>
      </c>
      <c r="B51" s="25"/>
      <c r="C51" s="25"/>
      <c r="D51" s="25"/>
      <c r="E51" s="25"/>
      <c r="F51" s="25"/>
      <c r="G51" s="69" t="n">
        <f aca="false">G47+G45+G42+G40</f>
        <v>15205.52</v>
      </c>
    </row>
    <row r="52" customFormat="false" ht="15.75" hidden="false" customHeight="true" outlineLevel="0" collapsed="false">
      <c r="A52" s="70"/>
      <c r="B52" s="71"/>
      <c r="C52" s="72"/>
      <c r="D52" s="73"/>
      <c r="E52" s="74"/>
      <c r="F52" s="75"/>
      <c r="G52" s="76"/>
    </row>
    <row r="53" customFormat="false" ht="15.75" hidden="false" customHeight="true" outlineLevel="0" collapsed="false">
      <c r="A53" s="40" t="s">
        <v>108</v>
      </c>
      <c r="B53" s="41" t="s">
        <v>109</v>
      </c>
      <c r="C53" s="41"/>
      <c r="D53" s="42"/>
      <c r="E53" s="43"/>
      <c r="F53" s="44"/>
      <c r="G53" s="45"/>
    </row>
    <row r="54" customFormat="false" ht="15.75" hidden="false" customHeight="true" outlineLevel="0" collapsed="false">
      <c r="A54" s="40" t="s">
        <v>110</v>
      </c>
      <c r="B54" s="53" t="s">
        <v>111</v>
      </c>
      <c r="C54" s="53"/>
      <c r="D54" s="54"/>
      <c r="E54" s="55"/>
      <c r="F54" s="56"/>
      <c r="G54" s="57" t="n">
        <f aca="false">SUM(G55)</f>
        <v>3057.44</v>
      </c>
    </row>
    <row r="55" customFormat="false" ht="25.5" hidden="false" customHeight="true" outlineLevel="0" collapsed="false">
      <c r="A55" s="18" t="s">
        <v>112</v>
      </c>
      <c r="B55" s="19" t="n">
        <v>103322</v>
      </c>
      <c r="C55" s="47" t="s">
        <v>113</v>
      </c>
      <c r="D55" s="48" t="s">
        <v>27</v>
      </c>
      <c r="E55" s="35" t="n">
        <f aca="false">(3.85*2+0.6+2.6+1.5+1.8+1.65)*1.1*2.9+5*0.6*2.7</f>
        <v>58.6615</v>
      </c>
      <c r="F55" s="50" t="n">
        <v>52.12</v>
      </c>
      <c r="G55" s="24" t="n">
        <f aca="false">ROUND(F55*E55,2)</f>
        <v>3057.44</v>
      </c>
    </row>
    <row r="56" customFormat="false" ht="15.75" hidden="false" customHeight="true" outlineLevel="0" collapsed="false">
      <c r="A56" s="40" t="s">
        <v>114</v>
      </c>
      <c r="B56" s="53" t="s">
        <v>115</v>
      </c>
      <c r="C56" s="53"/>
      <c r="D56" s="54"/>
      <c r="E56" s="55"/>
      <c r="F56" s="56"/>
      <c r="G56" s="57" t="n">
        <f aca="false">SUM(G57:G59)</f>
        <v>10196.24</v>
      </c>
    </row>
    <row r="57" customFormat="false" ht="15.75" hidden="false" customHeight="true" outlineLevel="0" collapsed="false">
      <c r="A57" s="18" t="s">
        <v>116</v>
      </c>
      <c r="B57" s="19" t="n">
        <v>87879</v>
      </c>
      <c r="C57" s="47" t="s">
        <v>117</v>
      </c>
      <c r="D57" s="48" t="s">
        <v>27</v>
      </c>
      <c r="E57" s="35" t="n">
        <f aca="false">E55*2</f>
        <v>117.323</v>
      </c>
      <c r="F57" s="50" t="n">
        <v>3.59</v>
      </c>
      <c r="G57" s="24" t="n">
        <f aca="false">ROUND(F57*E57,2)</f>
        <v>421.19</v>
      </c>
    </row>
    <row r="58" customFormat="false" ht="25.5" hidden="false" customHeight="true" outlineLevel="0" collapsed="false">
      <c r="A58" s="18" t="s">
        <v>118</v>
      </c>
      <c r="B58" s="19" t="n">
        <v>87794</v>
      </c>
      <c r="C58" s="47" t="s">
        <v>119</v>
      </c>
      <c r="D58" s="48" t="s">
        <v>27</v>
      </c>
      <c r="E58" s="35" t="n">
        <f aca="false">E57</f>
        <v>117.323</v>
      </c>
      <c r="F58" s="68" t="n">
        <v>35.39</v>
      </c>
      <c r="G58" s="24" t="n">
        <f aca="false">ROUND(F58*E58,2)</f>
        <v>4152.06</v>
      </c>
    </row>
    <row r="59" customFormat="false" ht="25.5" hidden="false" customHeight="true" outlineLevel="0" collapsed="false">
      <c r="A59" s="18" t="s">
        <v>120</v>
      </c>
      <c r="B59" s="61" t="s">
        <v>121</v>
      </c>
      <c r="C59" s="47" t="s">
        <v>122</v>
      </c>
      <c r="D59" s="48" t="s">
        <v>27</v>
      </c>
      <c r="E59" s="35" t="n">
        <f aca="false">(4.5+3.85*2+3+3.85*4+1.65*2)*2.85</f>
        <v>96.615</v>
      </c>
      <c r="F59" s="68" t="n">
        <v>58.2</v>
      </c>
      <c r="G59" s="24" t="n">
        <f aca="false">ROUND(F59*E59,2)</f>
        <v>5622.99</v>
      </c>
    </row>
    <row r="60" customFormat="false" ht="15.75" hidden="false" customHeight="true" outlineLevel="0" collapsed="false">
      <c r="A60" s="40" t="s">
        <v>123</v>
      </c>
      <c r="B60" s="53" t="s">
        <v>124</v>
      </c>
      <c r="C60" s="53"/>
      <c r="D60" s="54"/>
      <c r="E60" s="55"/>
      <c r="F60" s="56"/>
      <c r="G60" s="57" t="n">
        <f aca="false">SUM(G61:G64)</f>
        <v>4546.54</v>
      </c>
    </row>
    <row r="61" customFormat="false" ht="15.75" hidden="false" customHeight="true" outlineLevel="0" collapsed="false">
      <c r="A61" s="18" t="s">
        <v>125</v>
      </c>
      <c r="B61" s="61" t="n">
        <v>88485</v>
      </c>
      <c r="C61" s="47" t="s">
        <v>126</v>
      </c>
      <c r="D61" s="48" t="s">
        <v>27</v>
      </c>
      <c r="E61" s="35" t="n">
        <f aca="false">(8.38*2+4*8+0.6*2+2.6*2+1.5+2+1.8*2)*3+(4.3+3)*0.6*7</f>
        <v>217.44</v>
      </c>
      <c r="F61" s="68" t="n">
        <v>2.72</v>
      </c>
      <c r="G61" s="24" t="n">
        <f aca="false">ROUND(F61*E61,2)</f>
        <v>591.44</v>
      </c>
    </row>
    <row r="62" customFormat="false" ht="15.75" hidden="false" customHeight="true" outlineLevel="0" collapsed="false">
      <c r="A62" s="18" t="s">
        <v>127</v>
      </c>
      <c r="B62" s="61" t="n">
        <v>88489</v>
      </c>
      <c r="C62" s="47" t="s">
        <v>128</v>
      </c>
      <c r="D62" s="48" t="s">
        <v>27</v>
      </c>
      <c r="E62" s="35" t="n">
        <f aca="false">E61-E66</f>
        <v>152.55</v>
      </c>
      <c r="F62" s="68" t="n">
        <v>12.37</v>
      </c>
      <c r="G62" s="24" t="n">
        <f aca="false">ROUND(F62*E62,2)</f>
        <v>1887.04</v>
      </c>
    </row>
    <row r="63" customFormat="false" ht="25.5" hidden="false" customHeight="true" outlineLevel="0" collapsed="false">
      <c r="A63" s="18" t="s">
        <v>129</v>
      </c>
      <c r="B63" s="19" t="n">
        <v>100719</v>
      </c>
      <c r="C63" s="47" t="s">
        <v>130</v>
      </c>
      <c r="D63" s="48" t="s">
        <v>27</v>
      </c>
      <c r="E63" s="35" t="n">
        <f aca="false">23.76+3*2.5+0.75*2.1*2*3</f>
        <v>40.71</v>
      </c>
      <c r="F63" s="68" t="n">
        <v>9.33</v>
      </c>
      <c r="G63" s="24" t="n">
        <f aca="false">ROUND(F63*E63,2)</f>
        <v>379.82</v>
      </c>
    </row>
    <row r="64" customFormat="false" ht="38.25" hidden="false" customHeight="true" outlineLevel="0" collapsed="false">
      <c r="A64" s="18" t="s">
        <v>131</v>
      </c>
      <c r="B64" s="19" t="n">
        <v>100761</v>
      </c>
      <c r="C64" s="47" t="s">
        <v>132</v>
      </c>
      <c r="D64" s="48" t="s">
        <v>27</v>
      </c>
      <c r="E64" s="35" t="n">
        <f aca="false">E63</f>
        <v>40.71</v>
      </c>
      <c r="F64" s="68" t="n">
        <v>41.47</v>
      </c>
      <c r="G64" s="24" t="n">
        <f aca="false">ROUND(F64*E64,2)</f>
        <v>1688.24</v>
      </c>
    </row>
    <row r="65" customFormat="false" ht="15.75" hidden="false" customHeight="true" outlineLevel="0" collapsed="false">
      <c r="A65" s="40" t="s">
        <v>133</v>
      </c>
      <c r="B65" s="53" t="s">
        <v>134</v>
      </c>
      <c r="C65" s="53"/>
      <c r="D65" s="54"/>
      <c r="E65" s="55"/>
      <c r="F65" s="56"/>
      <c r="G65" s="57" t="n">
        <f aca="false">SUM(G66)</f>
        <v>932.47</v>
      </c>
    </row>
    <row r="66" customFormat="false" ht="15.75" hidden="false" customHeight="true" outlineLevel="0" collapsed="false">
      <c r="A66" s="18" t="s">
        <v>135</v>
      </c>
      <c r="B66" s="19" t="n">
        <v>88423</v>
      </c>
      <c r="C66" s="47" t="s">
        <v>136</v>
      </c>
      <c r="D66" s="48" t="s">
        <v>27</v>
      </c>
      <c r="E66" s="35" t="n">
        <f aca="false">(8.38+8+0.6+3.15+1.5)*3</f>
        <v>64.89</v>
      </c>
      <c r="F66" s="68" t="n">
        <v>14.37</v>
      </c>
      <c r="G66" s="24" t="n">
        <f aca="false">ROUND(F66*E66,2)</f>
        <v>932.47</v>
      </c>
    </row>
    <row r="67" customFormat="false" ht="15.75" hidden="false" customHeight="true" outlineLevel="0" collapsed="false">
      <c r="A67" s="40" t="s">
        <v>137</v>
      </c>
      <c r="B67" s="53" t="s">
        <v>138</v>
      </c>
      <c r="C67" s="53"/>
      <c r="D67" s="54"/>
      <c r="E67" s="55"/>
      <c r="F67" s="56"/>
      <c r="G67" s="57" t="n">
        <f aca="false">SUM(G68:G70)</f>
        <v>2786.19</v>
      </c>
    </row>
    <row r="68" customFormat="false" ht="25.5" hidden="false" customHeight="true" outlineLevel="0" collapsed="false">
      <c r="A68" s="18" t="s">
        <v>139</v>
      </c>
      <c r="B68" s="19" t="n">
        <v>87251</v>
      </c>
      <c r="C68" s="20" t="s">
        <v>140</v>
      </c>
      <c r="D68" s="48" t="s">
        <v>27</v>
      </c>
      <c r="E68" s="77" t="n">
        <f aca="false">16.8+6.35*2</f>
        <v>29.5</v>
      </c>
      <c r="F68" s="36" t="n">
        <v>47.11</v>
      </c>
      <c r="G68" s="24" t="n">
        <f aca="false">ROUND(F68*E68,2)</f>
        <v>1389.75</v>
      </c>
    </row>
    <row r="69" customFormat="false" ht="25.5" hidden="false" customHeight="true" outlineLevel="0" collapsed="false">
      <c r="A69" s="18" t="s">
        <v>141</v>
      </c>
      <c r="B69" s="61" t="n">
        <v>98680</v>
      </c>
      <c r="C69" s="47" t="s">
        <v>142</v>
      </c>
      <c r="D69" s="48" t="s">
        <v>27</v>
      </c>
      <c r="E69" s="62" t="n">
        <v>26.38</v>
      </c>
      <c r="F69" s="36" t="n">
        <v>39.01</v>
      </c>
      <c r="G69" s="24" t="n">
        <f aca="false">ROUND(F69*E69,2)</f>
        <v>1029.08</v>
      </c>
    </row>
    <row r="70" customFormat="false" ht="15.75" hidden="false" customHeight="true" outlineLevel="0" collapsed="false">
      <c r="A70" s="18" t="s">
        <v>143</v>
      </c>
      <c r="B70" s="61" t="s">
        <v>144</v>
      </c>
      <c r="C70" s="47" t="s">
        <v>145</v>
      </c>
      <c r="D70" s="48" t="s">
        <v>31</v>
      </c>
      <c r="E70" s="35" t="n">
        <f aca="false">8.38+4*6+1.5+1+2+2.85+1.5</f>
        <v>41.23</v>
      </c>
      <c r="F70" s="68" t="n">
        <v>8.91</v>
      </c>
      <c r="G70" s="24" t="n">
        <f aca="false">ROUND(F70*E70,2)</f>
        <v>367.36</v>
      </c>
    </row>
    <row r="71" customFormat="false" ht="15.75" hidden="false" customHeight="true" outlineLevel="0" collapsed="false">
      <c r="A71" s="40" t="s">
        <v>146</v>
      </c>
      <c r="B71" s="53" t="s">
        <v>147</v>
      </c>
      <c r="C71" s="53"/>
      <c r="D71" s="54"/>
      <c r="E71" s="55"/>
      <c r="F71" s="56"/>
      <c r="G71" s="57" t="n">
        <f aca="false">SUM(G72:G75)</f>
        <v>46929.08</v>
      </c>
    </row>
    <row r="72" customFormat="false" ht="15.75" hidden="false" customHeight="true" outlineLevel="0" collapsed="false">
      <c r="A72" s="18" t="s">
        <v>148</v>
      </c>
      <c r="B72" s="61" t="s">
        <v>149</v>
      </c>
      <c r="C72" s="47" t="s">
        <v>150</v>
      </c>
      <c r="D72" s="48" t="s">
        <v>27</v>
      </c>
      <c r="E72" s="35" t="n">
        <f aca="false">1.5*2.1*3</f>
        <v>9.45</v>
      </c>
      <c r="F72" s="68" t="n">
        <v>278.35</v>
      </c>
      <c r="G72" s="24" t="n">
        <f aca="false">ROUND(F72*E72,2)</f>
        <v>2630.41</v>
      </c>
    </row>
    <row r="73" customFormat="false" ht="38.25" hidden="false" customHeight="true" outlineLevel="0" collapsed="false">
      <c r="A73" s="18" t="s">
        <v>151</v>
      </c>
      <c r="B73" s="61" t="s">
        <v>152</v>
      </c>
      <c r="C73" s="47" t="s">
        <v>153</v>
      </c>
      <c r="D73" s="48" t="s">
        <v>31</v>
      </c>
      <c r="E73" s="35" t="n">
        <v>50.65</v>
      </c>
      <c r="F73" s="50" t="n">
        <v>795.13</v>
      </c>
      <c r="G73" s="24" t="n">
        <f aca="false">ROUND(F73*E73,2)</f>
        <v>40273.33</v>
      </c>
    </row>
    <row r="74" customFormat="false" ht="25.5" hidden="false" customHeight="true" outlineLevel="0" collapsed="false">
      <c r="A74" s="18" t="s">
        <v>154</v>
      </c>
      <c r="B74" s="61" t="s">
        <v>155</v>
      </c>
      <c r="C74" s="47" t="s">
        <v>156</v>
      </c>
      <c r="D74" s="48" t="s">
        <v>27</v>
      </c>
      <c r="E74" s="35" t="n">
        <v>5.41</v>
      </c>
      <c r="F74" s="50" t="n">
        <v>241.72</v>
      </c>
      <c r="G74" s="24" t="n">
        <f aca="false">ROUND(F74*E74,2)</f>
        <v>1307.71</v>
      </c>
    </row>
    <row r="75" customFormat="false" ht="15.75" hidden="false" customHeight="true" outlineLevel="0" collapsed="false">
      <c r="A75" s="18" t="s">
        <v>157</v>
      </c>
      <c r="B75" s="61" t="s">
        <v>158</v>
      </c>
      <c r="C75" s="47" t="s">
        <v>159</v>
      </c>
      <c r="D75" s="48" t="s">
        <v>27</v>
      </c>
      <c r="E75" s="35" t="n">
        <f aca="false">3*2.5</f>
        <v>7.5</v>
      </c>
      <c r="F75" s="68" t="n">
        <v>362.35</v>
      </c>
      <c r="G75" s="24" t="n">
        <f aca="false">ROUND(F75*E75,2)</f>
        <v>2717.63</v>
      </c>
    </row>
    <row r="76" customFormat="false" ht="15.75" hidden="false" customHeight="true" outlineLevel="0" collapsed="false">
      <c r="A76" s="40" t="s">
        <v>160</v>
      </c>
      <c r="B76" s="53" t="s">
        <v>161</v>
      </c>
      <c r="C76" s="53"/>
      <c r="D76" s="54"/>
      <c r="E76" s="55"/>
      <c r="F76" s="56"/>
      <c r="G76" s="57" t="n">
        <f aca="false">SUM(G77:G78)</f>
        <v>6227</v>
      </c>
    </row>
    <row r="77" customFormat="false" ht="15.75" hidden="false" customHeight="true" outlineLevel="0" collapsed="false">
      <c r="A77" s="18" t="s">
        <v>162</v>
      </c>
      <c r="B77" s="61" t="s">
        <v>163</v>
      </c>
      <c r="C77" s="47" t="s">
        <v>164</v>
      </c>
      <c r="D77" s="48" t="s">
        <v>27</v>
      </c>
      <c r="E77" s="35" t="n">
        <f aca="false">2.65*0.6</f>
        <v>1.59</v>
      </c>
      <c r="F77" s="50" t="n">
        <v>213.46</v>
      </c>
      <c r="G77" s="24" t="n">
        <f aca="false">ROUND(F77*E77,2)</f>
        <v>339.4</v>
      </c>
    </row>
    <row r="78" customFormat="false" ht="25.5" hidden="false" customHeight="true" outlineLevel="0" collapsed="false">
      <c r="A78" s="18" t="s">
        <v>165</v>
      </c>
      <c r="B78" s="61" t="s">
        <v>166</v>
      </c>
      <c r="C78" s="47" t="s">
        <v>167</v>
      </c>
      <c r="D78" s="48" t="s">
        <v>27</v>
      </c>
      <c r="E78" s="35" t="n">
        <v>34.77</v>
      </c>
      <c r="F78" s="50" t="n">
        <v>169.33</v>
      </c>
      <c r="G78" s="24" t="n">
        <f aca="false">ROUND(F78*E78,2)</f>
        <v>5887.6</v>
      </c>
    </row>
    <row r="79" customFormat="false" ht="15.75" hidden="false" customHeight="true" outlineLevel="0" collapsed="false">
      <c r="A79" s="25" t="s">
        <v>168</v>
      </c>
      <c r="B79" s="25"/>
      <c r="C79" s="25"/>
      <c r="D79" s="25"/>
      <c r="E79" s="25"/>
      <c r="F79" s="25"/>
      <c r="G79" s="69" t="n">
        <f aca="false">G76+G71+G67+G65+G60+G56+G54</f>
        <v>74674.96</v>
      </c>
    </row>
    <row r="80" customFormat="false" ht="15.75" hidden="false" customHeight="true" outlineLevel="0" collapsed="false">
      <c r="A80" s="33"/>
      <c r="B80" s="78"/>
      <c r="C80" s="72"/>
      <c r="D80" s="73"/>
      <c r="E80" s="74"/>
      <c r="F80" s="75"/>
      <c r="G80" s="76"/>
    </row>
    <row r="81" customFormat="false" ht="15.75" hidden="false" customHeight="true" outlineLevel="0" collapsed="false">
      <c r="A81" s="40" t="s">
        <v>169</v>
      </c>
      <c r="B81" s="14" t="s">
        <v>170</v>
      </c>
      <c r="C81" s="14"/>
      <c r="D81" s="79"/>
      <c r="E81" s="9"/>
      <c r="F81" s="80"/>
      <c r="G81" s="81"/>
    </row>
    <row r="82" customFormat="false" ht="15.75" hidden="false" customHeight="true" outlineLevel="0" collapsed="false">
      <c r="A82" s="18" t="s">
        <v>171</v>
      </c>
      <c r="B82" s="19" t="n">
        <v>98504</v>
      </c>
      <c r="C82" s="20" t="s">
        <v>172</v>
      </c>
      <c r="D82" s="82" t="s">
        <v>27</v>
      </c>
      <c r="E82" s="35" t="n">
        <v>83.77</v>
      </c>
      <c r="F82" s="50" t="n">
        <v>12.45</v>
      </c>
      <c r="G82" s="24" t="n">
        <f aca="false">ROUND(F82*E82,2)</f>
        <v>1042.94</v>
      </c>
    </row>
    <row r="83" customFormat="false" ht="15.75" hidden="false" customHeight="true" outlineLevel="0" collapsed="false">
      <c r="A83" s="18" t="s">
        <v>173</v>
      </c>
      <c r="B83" s="19" t="n">
        <v>98520</v>
      </c>
      <c r="C83" s="20" t="s">
        <v>174</v>
      </c>
      <c r="D83" s="82" t="s">
        <v>27</v>
      </c>
      <c r="E83" s="35" t="n">
        <f aca="false">E82</f>
        <v>83.77</v>
      </c>
      <c r="F83" s="50" t="n">
        <v>5.23</v>
      </c>
      <c r="G83" s="24" t="n">
        <f aca="false">ROUND(F83*E83,2)</f>
        <v>438.12</v>
      </c>
    </row>
    <row r="84" customFormat="false" ht="15.75" hidden="false" customHeight="true" outlineLevel="0" collapsed="false">
      <c r="A84" s="18" t="s">
        <v>175</v>
      </c>
      <c r="B84" s="61" t="n">
        <v>98510</v>
      </c>
      <c r="C84" s="47" t="s">
        <v>176</v>
      </c>
      <c r="D84" s="48" t="s">
        <v>177</v>
      </c>
      <c r="E84" s="35" t="n">
        <v>6</v>
      </c>
      <c r="F84" s="50" t="n">
        <v>69.1</v>
      </c>
      <c r="G84" s="24" t="n">
        <f aca="false">ROUND(F84*E84,2)</f>
        <v>414.6</v>
      </c>
    </row>
    <row r="85" customFormat="false" ht="15.75" hidden="false" customHeight="true" outlineLevel="0" collapsed="false">
      <c r="A85" s="25" t="s">
        <v>178</v>
      </c>
      <c r="B85" s="25"/>
      <c r="C85" s="25"/>
      <c r="D85" s="25"/>
      <c r="E85" s="25"/>
      <c r="F85" s="25"/>
      <c r="G85" s="69" t="n">
        <f aca="false">SUM(G82:G84)</f>
        <v>1895.66</v>
      </c>
    </row>
    <row r="86" customFormat="false" ht="15.75" hidden="false" customHeight="true" outlineLevel="0" collapsed="false">
      <c r="A86" s="33"/>
      <c r="B86" s="78"/>
      <c r="C86" s="72"/>
      <c r="D86" s="73"/>
      <c r="E86" s="74"/>
      <c r="F86" s="75"/>
      <c r="G86" s="76"/>
    </row>
    <row r="87" customFormat="false" ht="15.75" hidden="false" customHeight="true" outlineLevel="0" collapsed="false">
      <c r="A87" s="40" t="s">
        <v>179</v>
      </c>
      <c r="B87" s="14" t="s">
        <v>180</v>
      </c>
      <c r="C87" s="14"/>
      <c r="D87" s="79"/>
      <c r="E87" s="9"/>
      <c r="F87" s="80"/>
      <c r="G87" s="81"/>
    </row>
    <row r="88" customFormat="false" ht="25.5" hidden="false" customHeight="true" outlineLevel="0" collapsed="false">
      <c r="A88" s="18" t="s">
        <v>181</v>
      </c>
      <c r="B88" s="61" t="s">
        <v>182</v>
      </c>
      <c r="C88" s="47" t="s">
        <v>183</v>
      </c>
      <c r="D88" s="48" t="s">
        <v>184</v>
      </c>
      <c r="E88" s="35" t="n">
        <v>1</v>
      </c>
      <c r="F88" s="49" t="n">
        <v>165.32</v>
      </c>
      <c r="G88" s="24" t="n">
        <f aca="false">ROUND(F88*E88,2)</f>
        <v>165.32</v>
      </c>
    </row>
    <row r="89" customFormat="false" ht="15.75" hidden="false" customHeight="true" outlineLevel="0" collapsed="false">
      <c r="A89" s="18" t="s">
        <v>185</v>
      </c>
      <c r="B89" s="61" t="s">
        <v>186</v>
      </c>
      <c r="C89" s="47" t="s">
        <v>187</v>
      </c>
      <c r="D89" s="48" t="s">
        <v>184</v>
      </c>
      <c r="E89" s="35" t="n">
        <v>5</v>
      </c>
      <c r="F89" s="49" t="n">
        <v>31.52</v>
      </c>
      <c r="G89" s="24" t="n">
        <f aca="false">ROUND(F89*E89,2)</f>
        <v>157.6</v>
      </c>
    </row>
    <row r="90" customFormat="false" ht="15.75" hidden="false" customHeight="true" outlineLevel="0" collapsed="false">
      <c r="A90" s="25" t="s">
        <v>188</v>
      </c>
      <c r="B90" s="25"/>
      <c r="C90" s="25"/>
      <c r="D90" s="25"/>
      <c r="E90" s="25"/>
      <c r="F90" s="25"/>
      <c r="G90" s="69" t="n">
        <f aca="false">SUM(G88:G89)</f>
        <v>322.92</v>
      </c>
    </row>
    <row r="91" customFormat="false" ht="15.75" hidden="false" customHeight="true" outlineLevel="0" collapsed="false">
      <c r="A91" s="33"/>
      <c r="B91" s="78"/>
      <c r="C91" s="72"/>
      <c r="D91" s="73"/>
      <c r="E91" s="74"/>
      <c r="F91" s="75"/>
      <c r="G91" s="76"/>
    </row>
    <row r="92" customFormat="false" ht="15.75" hidden="false" customHeight="true" outlineLevel="0" collapsed="false">
      <c r="A92" s="40" t="s">
        <v>189</v>
      </c>
      <c r="B92" s="14" t="s">
        <v>190</v>
      </c>
      <c r="C92" s="14"/>
      <c r="D92" s="79"/>
      <c r="E92" s="9"/>
      <c r="F92" s="80"/>
      <c r="G92" s="81"/>
    </row>
    <row r="93" customFormat="false" ht="15.75" hidden="false" customHeight="true" outlineLevel="0" collapsed="false">
      <c r="A93" s="40" t="s">
        <v>191</v>
      </c>
      <c r="B93" s="53" t="s">
        <v>192</v>
      </c>
      <c r="C93" s="53"/>
      <c r="D93" s="54"/>
      <c r="E93" s="55"/>
      <c r="F93" s="56"/>
      <c r="G93" s="57" t="n">
        <f aca="false">SUM(G94:G120)</f>
        <v>9000.33</v>
      </c>
    </row>
    <row r="94" customFormat="false" ht="38.25" hidden="false" customHeight="true" outlineLevel="0" collapsed="false">
      <c r="A94" s="83" t="s">
        <v>193</v>
      </c>
      <c r="B94" s="61" t="n">
        <v>86942</v>
      </c>
      <c r="C94" s="47" t="s">
        <v>194</v>
      </c>
      <c r="D94" s="48" t="s">
        <v>184</v>
      </c>
      <c r="E94" s="35" t="n">
        <v>1</v>
      </c>
      <c r="F94" s="49" t="n">
        <v>240.34</v>
      </c>
      <c r="G94" s="24" t="n">
        <f aca="false">ROUND(F94*E94,2)</f>
        <v>240.34</v>
      </c>
    </row>
    <row r="95" customFormat="false" ht="15.75" hidden="false" customHeight="true" outlineLevel="0" collapsed="false">
      <c r="A95" s="83" t="s">
        <v>195</v>
      </c>
      <c r="B95" s="61" t="n">
        <v>86913</v>
      </c>
      <c r="C95" s="47" t="s">
        <v>196</v>
      </c>
      <c r="D95" s="48" t="s">
        <v>184</v>
      </c>
      <c r="E95" s="35" t="n">
        <v>2</v>
      </c>
      <c r="F95" s="49" t="n">
        <v>45.41</v>
      </c>
      <c r="G95" s="24" t="n">
        <f aca="false">ROUND(F95*E95,2)</f>
        <v>90.82</v>
      </c>
    </row>
    <row r="96" customFormat="false" ht="25.5" hidden="false" customHeight="true" outlineLevel="0" collapsed="false">
      <c r="A96" s="83" t="s">
        <v>197</v>
      </c>
      <c r="B96" s="61" t="s">
        <v>198</v>
      </c>
      <c r="C96" s="47" t="s">
        <v>199</v>
      </c>
      <c r="D96" s="48" t="s">
        <v>184</v>
      </c>
      <c r="E96" s="35" t="n">
        <v>1</v>
      </c>
      <c r="F96" s="49" t="n">
        <v>1364.52</v>
      </c>
      <c r="G96" s="24" t="n">
        <f aca="false">ROUND(F96*E96,2)</f>
        <v>1364.52</v>
      </c>
    </row>
    <row r="97" customFormat="false" ht="25.5" hidden="false" customHeight="true" outlineLevel="0" collapsed="false">
      <c r="A97" s="83" t="s">
        <v>200</v>
      </c>
      <c r="B97" s="61" t="n">
        <v>89712</v>
      </c>
      <c r="C97" s="47" t="s">
        <v>201</v>
      </c>
      <c r="D97" s="48" t="s">
        <v>31</v>
      </c>
      <c r="E97" s="35" t="n">
        <v>19.3</v>
      </c>
      <c r="F97" s="49" t="n">
        <v>28.98</v>
      </c>
      <c r="G97" s="24" t="n">
        <f aca="false">ROUND(F97*E97,2)</f>
        <v>559.31</v>
      </c>
    </row>
    <row r="98" customFormat="false" ht="25.5" hidden="false" customHeight="true" outlineLevel="0" collapsed="false">
      <c r="A98" s="83" t="s">
        <v>202</v>
      </c>
      <c r="B98" s="61" t="n">
        <v>89711</v>
      </c>
      <c r="C98" s="47" t="s">
        <v>203</v>
      </c>
      <c r="D98" s="48" t="s">
        <v>31</v>
      </c>
      <c r="E98" s="35" t="n">
        <v>37.22</v>
      </c>
      <c r="F98" s="49" t="n">
        <v>19.23</v>
      </c>
      <c r="G98" s="24" t="n">
        <f aca="false">ROUND(F98*E98,2)</f>
        <v>715.74</v>
      </c>
    </row>
    <row r="99" customFormat="false" ht="38.25" hidden="false" customHeight="true" outlineLevel="0" collapsed="false">
      <c r="A99" s="83" t="s">
        <v>204</v>
      </c>
      <c r="B99" s="61" t="s">
        <v>205</v>
      </c>
      <c r="C99" s="47" t="s">
        <v>206</v>
      </c>
      <c r="D99" s="48" t="s">
        <v>184</v>
      </c>
      <c r="E99" s="35" t="n">
        <v>1</v>
      </c>
      <c r="F99" s="49" t="n">
        <v>709.25</v>
      </c>
      <c r="G99" s="24" t="n">
        <f aca="false">ROUND(F99*E99,2)</f>
        <v>709.25</v>
      </c>
    </row>
    <row r="100" customFormat="false" ht="15.75" hidden="false" customHeight="true" outlineLevel="0" collapsed="false">
      <c r="A100" s="83" t="s">
        <v>207</v>
      </c>
      <c r="B100" s="61" t="s">
        <v>208</v>
      </c>
      <c r="C100" s="47" t="s">
        <v>209</v>
      </c>
      <c r="D100" s="48" t="s">
        <v>184</v>
      </c>
      <c r="E100" s="35" t="n">
        <v>3</v>
      </c>
      <c r="F100" s="49" t="n">
        <v>22.78</v>
      </c>
      <c r="G100" s="24" t="n">
        <f aca="false">ROUND(F100*E100,2)</f>
        <v>68.34</v>
      </c>
    </row>
    <row r="101" customFormat="false" ht="15.75" hidden="false" customHeight="true" outlineLevel="0" collapsed="false">
      <c r="A101" s="83" t="s">
        <v>210</v>
      </c>
      <c r="B101" s="61" t="s">
        <v>211</v>
      </c>
      <c r="C101" s="47" t="s">
        <v>212</v>
      </c>
      <c r="D101" s="48" t="s">
        <v>184</v>
      </c>
      <c r="E101" s="35" t="n">
        <v>2</v>
      </c>
      <c r="F101" s="49" t="n">
        <v>7.09</v>
      </c>
      <c r="G101" s="24" t="n">
        <f aca="false">ROUND(F101*E101,2)</f>
        <v>14.18</v>
      </c>
    </row>
    <row r="102" customFormat="false" ht="15.75" hidden="false" customHeight="true" outlineLevel="0" collapsed="false">
      <c r="A102" s="83" t="s">
        <v>213</v>
      </c>
      <c r="B102" s="61" t="n">
        <v>89707</v>
      </c>
      <c r="C102" s="47" t="s">
        <v>214</v>
      </c>
      <c r="D102" s="48" t="s">
        <v>184</v>
      </c>
      <c r="E102" s="35" t="n">
        <v>1</v>
      </c>
      <c r="F102" s="49" t="n">
        <v>38.03</v>
      </c>
      <c r="G102" s="24" t="n">
        <f aca="false">ROUND(F102*E102,2)</f>
        <v>38.03</v>
      </c>
    </row>
    <row r="103" customFormat="false" ht="25.5" hidden="false" customHeight="true" outlineLevel="0" collapsed="false">
      <c r="A103" s="83" t="s">
        <v>215</v>
      </c>
      <c r="B103" s="61" t="n">
        <v>103001</v>
      </c>
      <c r="C103" s="47" t="s">
        <v>216</v>
      </c>
      <c r="D103" s="48" t="s">
        <v>184</v>
      </c>
      <c r="E103" s="35" t="n">
        <v>4</v>
      </c>
      <c r="F103" s="49" t="n">
        <v>168.37</v>
      </c>
      <c r="G103" s="24" t="n">
        <f aca="false">ROUND(F103*E103,2)</f>
        <v>673.48</v>
      </c>
    </row>
    <row r="104" customFormat="false" ht="38.25" hidden="false" customHeight="true" outlineLevel="0" collapsed="false">
      <c r="A104" s="83" t="s">
        <v>217</v>
      </c>
      <c r="B104" s="61" t="s">
        <v>218</v>
      </c>
      <c r="C104" s="47" t="s">
        <v>219</v>
      </c>
      <c r="D104" s="48" t="s">
        <v>184</v>
      </c>
      <c r="E104" s="35" t="n">
        <v>1</v>
      </c>
      <c r="F104" s="49" t="n">
        <v>519.3</v>
      </c>
      <c r="G104" s="24" t="n">
        <f aca="false">ROUND(F104*E104,2)</f>
        <v>519.3</v>
      </c>
    </row>
    <row r="105" customFormat="false" ht="38.25" hidden="false" customHeight="true" outlineLevel="0" collapsed="false">
      <c r="A105" s="83" t="s">
        <v>220</v>
      </c>
      <c r="B105" s="61" t="s">
        <v>221</v>
      </c>
      <c r="C105" s="47" t="s">
        <v>222</v>
      </c>
      <c r="D105" s="48" t="s">
        <v>184</v>
      </c>
      <c r="E105" s="35" t="n">
        <v>1</v>
      </c>
      <c r="F105" s="49" t="n">
        <v>173.74</v>
      </c>
      <c r="G105" s="24" t="n">
        <f aca="false">ROUND(F105*E105,2)</f>
        <v>173.74</v>
      </c>
    </row>
    <row r="106" customFormat="false" ht="15.75" hidden="false" customHeight="true" outlineLevel="0" collapsed="false">
      <c r="A106" s="83" t="s">
        <v>223</v>
      </c>
      <c r="B106" s="61" t="s">
        <v>224</v>
      </c>
      <c r="C106" s="47" t="s">
        <v>225</v>
      </c>
      <c r="D106" s="48" t="s">
        <v>184</v>
      </c>
      <c r="E106" s="35" t="n">
        <v>1</v>
      </c>
      <c r="F106" s="49" t="n">
        <v>54.59</v>
      </c>
      <c r="G106" s="24" t="n">
        <f aca="false">ROUND(F106*E106,2)</f>
        <v>54.59</v>
      </c>
    </row>
    <row r="107" customFormat="false" ht="15.75" hidden="false" customHeight="true" outlineLevel="0" collapsed="false">
      <c r="A107" s="83" t="s">
        <v>226</v>
      </c>
      <c r="B107" s="61" t="s">
        <v>227</v>
      </c>
      <c r="C107" s="47" t="s">
        <v>228</v>
      </c>
      <c r="D107" s="48" t="s">
        <v>184</v>
      </c>
      <c r="E107" s="35" t="n">
        <v>1</v>
      </c>
      <c r="F107" s="49" t="n">
        <v>56.49</v>
      </c>
      <c r="G107" s="24" t="n">
        <f aca="false">ROUND(F107*E107,2)</f>
        <v>56.49</v>
      </c>
    </row>
    <row r="108" customFormat="false" ht="15.75" hidden="false" customHeight="true" outlineLevel="0" collapsed="false">
      <c r="A108" s="83" t="s">
        <v>229</v>
      </c>
      <c r="B108" s="61" t="n">
        <v>89784</v>
      </c>
      <c r="C108" s="47" t="s">
        <v>230</v>
      </c>
      <c r="D108" s="48" t="s">
        <v>184</v>
      </c>
      <c r="E108" s="35" t="n">
        <v>3</v>
      </c>
      <c r="F108" s="49" t="n">
        <v>19.95</v>
      </c>
      <c r="G108" s="24" t="n">
        <f aca="false">ROUND(F108*E108,2)</f>
        <v>59.85</v>
      </c>
    </row>
    <row r="109" customFormat="false" ht="15.75" hidden="false" customHeight="true" outlineLevel="0" collapsed="false">
      <c r="A109" s="83" t="s">
        <v>231</v>
      </c>
      <c r="B109" s="61" t="n">
        <v>89782</v>
      </c>
      <c r="C109" s="47" t="s">
        <v>232</v>
      </c>
      <c r="D109" s="48" t="s">
        <v>184</v>
      </c>
      <c r="E109" s="35" t="n">
        <v>15</v>
      </c>
      <c r="F109" s="49" t="n">
        <v>11.74</v>
      </c>
      <c r="G109" s="24" t="n">
        <f aca="false">ROUND(F109*E109,2)</f>
        <v>176.1</v>
      </c>
    </row>
    <row r="110" customFormat="false" ht="15.75" hidden="false" customHeight="true" outlineLevel="0" collapsed="false">
      <c r="A110" s="83" t="s">
        <v>233</v>
      </c>
      <c r="B110" s="61" t="n">
        <v>89726</v>
      </c>
      <c r="C110" s="47" t="s">
        <v>234</v>
      </c>
      <c r="D110" s="48" t="s">
        <v>184</v>
      </c>
      <c r="E110" s="35" t="n">
        <v>7</v>
      </c>
      <c r="F110" s="49" t="n">
        <v>6.87</v>
      </c>
      <c r="G110" s="24" t="n">
        <f aca="false">ROUND(F110*E110,2)</f>
        <v>48.09</v>
      </c>
    </row>
    <row r="111" customFormat="false" ht="15.75" hidden="false" customHeight="true" outlineLevel="0" collapsed="false">
      <c r="A111" s="83" t="s">
        <v>235</v>
      </c>
      <c r="B111" s="61" t="n">
        <v>89732</v>
      </c>
      <c r="C111" s="47" t="s">
        <v>236</v>
      </c>
      <c r="D111" s="48" t="s">
        <v>184</v>
      </c>
      <c r="E111" s="35" t="n">
        <v>1</v>
      </c>
      <c r="F111" s="49" t="n">
        <v>11.27</v>
      </c>
      <c r="G111" s="24" t="n">
        <f aca="false">ROUND(F111*E111,2)</f>
        <v>11.27</v>
      </c>
    </row>
    <row r="112" customFormat="false" ht="15.75" hidden="false" customHeight="true" outlineLevel="0" collapsed="false">
      <c r="A112" s="83" t="s">
        <v>237</v>
      </c>
      <c r="B112" s="61" t="n">
        <v>89724</v>
      </c>
      <c r="C112" s="47" t="s">
        <v>238</v>
      </c>
      <c r="D112" s="48" t="s">
        <v>184</v>
      </c>
      <c r="E112" s="35" t="n">
        <v>27</v>
      </c>
      <c r="F112" s="49" t="n">
        <v>10.12</v>
      </c>
      <c r="G112" s="24" t="n">
        <f aca="false">ROUND(F112*E112,2)</f>
        <v>273.24</v>
      </c>
    </row>
    <row r="113" customFormat="false" ht="15.75" hidden="false" customHeight="true" outlineLevel="0" collapsed="false">
      <c r="A113" s="83" t="s">
        <v>239</v>
      </c>
      <c r="B113" s="61" t="n">
        <v>89801</v>
      </c>
      <c r="C113" s="47" t="s">
        <v>240</v>
      </c>
      <c r="D113" s="48" t="s">
        <v>184</v>
      </c>
      <c r="E113" s="35" t="n">
        <v>4</v>
      </c>
      <c r="F113" s="49" t="n">
        <v>6.85</v>
      </c>
      <c r="G113" s="24" t="n">
        <f aca="false">ROUND(F113*E113,2)</f>
        <v>27.4</v>
      </c>
    </row>
    <row r="114" customFormat="false" ht="18" hidden="false" customHeight="true" outlineLevel="0" collapsed="false">
      <c r="A114" s="83" t="s">
        <v>241</v>
      </c>
      <c r="B114" s="19" t="n">
        <v>89827</v>
      </c>
      <c r="C114" s="47" t="s">
        <v>242</v>
      </c>
      <c r="D114" s="48" t="s">
        <v>177</v>
      </c>
      <c r="E114" s="35" t="n">
        <v>2</v>
      </c>
      <c r="F114" s="49" t="n">
        <v>17.68</v>
      </c>
      <c r="G114" s="24" t="n">
        <f aca="false">ROUND(F114*E114,2)</f>
        <v>35.36</v>
      </c>
    </row>
    <row r="115" customFormat="false" ht="15.75" hidden="false" customHeight="true" outlineLevel="0" collapsed="false">
      <c r="A115" s="83" t="s">
        <v>243</v>
      </c>
      <c r="B115" s="19" t="n">
        <v>89752</v>
      </c>
      <c r="C115" s="47" t="s">
        <v>244</v>
      </c>
      <c r="D115" s="48" t="s">
        <v>177</v>
      </c>
      <c r="E115" s="35" t="n">
        <v>5</v>
      </c>
      <c r="F115" s="49" t="n">
        <v>5.97</v>
      </c>
      <c r="G115" s="24" t="n">
        <f aca="false">ROUND(F115*E115,2)</f>
        <v>29.85</v>
      </c>
    </row>
    <row r="116" customFormat="false" ht="15.75" hidden="false" customHeight="true" outlineLevel="0" collapsed="false">
      <c r="A116" s="83" t="s">
        <v>245</v>
      </c>
      <c r="B116" s="19" t="n">
        <v>89813</v>
      </c>
      <c r="C116" s="47" t="s">
        <v>246</v>
      </c>
      <c r="D116" s="48" t="s">
        <v>177</v>
      </c>
      <c r="E116" s="35" t="n">
        <v>7</v>
      </c>
      <c r="F116" s="49" t="n">
        <v>6.92</v>
      </c>
      <c r="G116" s="24" t="n">
        <f aca="false">ROUND(F116*E116,2)</f>
        <v>48.44</v>
      </c>
    </row>
    <row r="117" customFormat="false" ht="15.75" hidden="false" customHeight="true" outlineLevel="0" collapsed="false">
      <c r="A117" s="83" t="s">
        <v>247</v>
      </c>
      <c r="B117" s="61" t="n">
        <v>94492</v>
      </c>
      <c r="C117" s="47" t="s">
        <v>248</v>
      </c>
      <c r="D117" s="48" t="s">
        <v>184</v>
      </c>
      <c r="E117" s="35" t="n">
        <v>2</v>
      </c>
      <c r="F117" s="49" t="n">
        <v>54.89</v>
      </c>
      <c r="G117" s="24" t="n">
        <f aca="false">ROUND(F117*E117,2)</f>
        <v>109.78</v>
      </c>
    </row>
    <row r="118" customFormat="false" ht="25.5" hidden="false" customHeight="true" outlineLevel="0" collapsed="false">
      <c r="A118" s="83" t="s">
        <v>249</v>
      </c>
      <c r="B118" s="61" t="n">
        <v>89713</v>
      </c>
      <c r="C118" s="47" t="s">
        <v>250</v>
      </c>
      <c r="D118" s="48" t="s">
        <v>31</v>
      </c>
      <c r="E118" s="35" t="n">
        <v>60</v>
      </c>
      <c r="F118" s="49" t="n">
        <v>43.77</v>
      </c>
      <c r="G118" s="24" t="n">
        <f aca="false">ROUND(F118*E118,2)</f>
        <v>2626.2</v>
      </c>
    </row>
    <row r="119" customFormat="false" ht="25.5" hidden="false" customHeight="true" outlineLevel="0" collapsed="false">
      <c r="A119" s="83" t="s">
        <v>251</v>
      </c>
      <c r="B119" s="61" t="n">
        <v>89774</v>
      </c>
      <c r="C119" s="47" t="s">
        <v>252</v>
      </c>
      <c r="D119" s="48" t="s">
        <v>31</v>
      </c>
      <c r="E119" s="35" t="n">
        <v>10</v>
      </c>
      <c r="F119" s="49" t="n">
        <v>15.19</v>
      </c>
      <c r="G119" s="24" t="n">
        <f aca="false">ROUND(F119*E119,2)</f>
        <v>151.9</v>
      </c>
    </row>
    <row r="120" customFormat="false" ht="25.5" hidden="false" customHeight="true" outlineLevel="0" collapsed="false">
      <c r="A120" s="83" t="s">
        <v>253</v>
      </c>
      <c r="B120" s="61" t="n">
        <v>89806</v>
      </c>
      <c r="C120" s="47" t="s">
        <v>254</v>
      </c>
      <c r="D120" s="48" t="s">
        <v>184</v>
      </c>
      <c r="E120" s="35" t="n">
        <v>8</v>
      </c>
      <c r="F120" s="49" t="n">
        <v>15.59</v>
      </c>
      <c r="G120" s="24" t="n">
        <f aca="false">ROUND(F120*E120,2)</f>
        <v>124.72</v>
      </c>
    </row>
    <row r="121" customFormat="false" ht="15.75" hidden="false" customHeight="true" outlineLevel="0" collapsed="false">
      <c r="A121" s="40" t="s">
        <v>255</v>
      </c>
      <c r="B121" s="53" t="s">
        <v>256</v>
      </c>
      <c r="C121" s="53"/>
      <c r="D121" s="54"/>
      <c r="E121" s="55"/>
      <c r="F121" s="56"/>
      <c r="G121" s="57" t="n">
        <f aca="false">SUM(G122:G130)</f>
        <v>2209.74</v>
      </c>
    </row>
    <row r="122" customFormat="false" ht="25.5" hidden="false" customHeight="true" outlineLevel="0" collapsed="false">
      <c r="A122" s="18" t="s">
        <v>257</v>
      </c>
      <c r="B122" s="61" t="n">
        <v>90373</v>
      </c>
      <c r="C122" s="47" t="s">
        <v>258</v>
      </c>
      <c r="D122" s="48" t="s">
        <v>184</v>
      </c>
      <c r="E122" s="35" t="n">
        <v>3</v>
      </c>
      <c r="F122" s="49" t="n">
        <v>16.07</v>
      </c>
      <c r="G122" s="24" t="n">
        <f aca="false">ROUND(F122*E122,2)</f>
        <v>48.21</v>
      </c>
    </row>
    <row r="123" customFormat="false" ht="25.5" hidden="false" customHeight="true" outlineLevel="0" collapsed="false">
      <c r="A123" s="18" t="s">
        <v>259</v>
      </c>
      <c r="B123" s="61" t="n">
        <v>89987</v>
      </c>
      <c r="C123" s="47" t="s">
        <v>260</v>
      </c>
      <c r="D123" s="48" t="s">
        <v>184</v>
      </c>
      <c r="E123" s="35" t="n">
        <v>1</v>
      </c>
      <c r="F123" s="49" t="n">
        <v>105.29</v>
      </c>
      <c r="G123" s="24" t="n">
        <f aca="false">ROUND(F123*E123,2)</f>
        <v>105.29</v>
      </c>
    </row>
    <row r="124" customFormat="false" ht="38.25" hidden="false" customHeight="true" outlineLevel="0" collapsed="false">
      <c r="A124" s="18" t="s">
        <v>261</v>
      </c>
      <c r="B124" s="61" t="s">
        <v>221</v>
      </c>
      <c r="C124" s="47" t="s">
        <v>222</v>
      </c>
      <c r="D124" s="48" t="s">
        <v>184</v>
      </c>
      <c r="E124" s="35" t="n">
        <v>1</v>
      </c>
      <c r="F124" s="49" t="n">
        <v>173.74</v>
      </c>
      <c r="G124" s="24" t="n">
        <f aca="false">ROUND(F124*E124,2)</f>
        <v>173.74</v>
      </c>
    </row>
    <row r="125" customFormat="false" ht="25.5" hidden="false" customHeight="true" outlineLevel="0" collapsed="false">
      <c r="A125" s="18" t="s">
        <v>262</v>
      </c>
      <c r="B125" s="61" t="n">
        <v>89362</v>
      </c>
      <c r="C125" s="47" t="s">
        <v>263</v>
      </c>
      <c r="D125" s="48" t="s">
        <v>184</v>
      </c>
      <c r="E125" s="35" t="n">
        <v>31</v>
      </c>
      <c r="F125" s="49" t="n">
        <v>8.13</v>
      </c>
      <c r="G125" s="24" t="n">
        <f aca="false">ROUND(F125*E125,2)</f>
        <v>252.03</v>
      </c>
    </row>
    <row r="126" customFormat="false" ht="25.5" hidden="false" customHeight="true" outlineLevel="0" collapsed="false">
      <c r="A126" s="18" t="s">
        <v>264</v>
      </c>
      <c r="B126" s="61" t="n">
        <v>89395</v>
      </c>
      <c r="C126" s="47" t="s">
        <v>265</v>
      </c>
      <c r="D126" s="48" t="s">
        <v>184</v>
      </c>
      <c r="E126" s="35" t="n">
        <v>3</v>
      </c>
      <c r="F126" s="49" t="n">
        <v>11.42</v>
      </c>
      <c r="G126" s="24" t="n">
        <f aca="false">ROUND(F126*E126,2)</f>
        <v>34.26</v>
      </c>
    </row>
    <row r="127" customFormat="false" ht="25.5" hidden="false" customHeight="true" outlineLevel="0" collapsed="false">
      <c r="A127" s="18" t="s">
        <v>266</v>
      </c>
      <c r="B127" s="61" t="n">
        <v>89396</v>
      </c>
      <c r="C127" s="47" t="s">
        <v>267</v>
      </c>
      <c r="D127" s="48" t="s">
        <v>184</v>
      </c>
      <c r="E127" s="35" t="n">
        <v>1</v>
      </c>
      <c r="F127" s="49" t="n">
        <v>22.57</v>
      </c>
      <c r="G127" s="24" t="n">
        <f aca="false">ROUND(F127*E127,2)</f>
        <v>22.57</v>
      </c>
    </row>
    <row r="128" customFormat="false" ht="25.5" hidden="false" customHeight="true" outlineLevel="0" collapsed="false">
      <c r="A128" s="18" t="s">
        <v>268</v>
      </c>
      <c r="B128" s="61" t="n">
        <v>89383</v>
      </c>
      <c r="C128" s="47" t="s">
        <v>269</v>
      </c>
      <c r="D128" s="48" t="s">
        <v>184</v>
      </c>
      <c r="E128" s="35" t="n">
        <v>2</v>
      </c>
      <c r="F128" s="49" t="n">
        <v>6.32</v>
      </c>
      <c r="G128" s="24" t="n">
        <f aca="false">ROUND(F128*E128,2)</f>
        <v>12.64</v>
      </c>
    </row>
    <row r="129" customFormat="false" ht="25.5" hidden="false" customHeight="true" outlineLevel="0" collapsed="false">
      <c r="A129" s="18" t="s">
        <v>270</v>
      </c>
      <c r="B129" s="61" t="n">
        <v>89356</v>
      </c>
      <c r="C129" s="47" t="s">
        <v>271</v>
      </c>
      <c r="D129" s="48" t="s">
        <v>31</v>
      </c>
      <c r="E129" s="35" t="n">
        <f aca="false">32+40</f>
        <v>72</v>
      </c>
      <c r="F129" s="49" t="n">
        <v>20.99</v>
      </c>
      <c r="G129" s="24" t="n">
        <f aca="false">ROUND(F129*E129,2)</f>
        <v>1511.28</v>
      </c>
    </row>
    <row r="130" customFormat="false" ht="25.5" hidden="false" customHeight="true" outlineLevel="0" collapsed="false">
      <c r="A130" s="18" t="s">
        <v>272</v>
      </c>
      <c r="B130" s="61" t="n">
        <v>89424</v>
      </c>
      <c r="C130" s="47" t="s">
        <v>273</v>
      </c>
      <c r="D130" s="48" t="s">
        <v>184</v>
      </c>
      <c r="E130" s="35" t="n">
        <v>11</v>
      </c>
      <c r="F130" s="49" t="n">
        <v>4.52</v>
      </c>
      <c r="G130" s="24" t="n">
        <f aca="false">ROUND(F130*E130,2)</f>
        <v>49.72</v>
      </c>
    </row>
    <row r="131" customFormat="false" ht="14.25" hidden="false" customHeight="true" outlineLevel="0" collapsed="false">
      <c r="A131" s="37" t="s">
        <v>274</v>
      </c>
      <c r="B131" s="37"/>
      <c r="C131" s="37"/>
      <c r="D131" s="37"/>
      <c r="E131" s="37"/>
      <c r="F131" s="37"/>
      <c r="G131" s="69" t="n">
        <f aca="false">SUM(G121,G93)</f>
        <v>11210.07</v>
      </c>
    </row>
    <row r="132" customFormat="false" ht="14.25" hidden="false" customHeight="true" outlineLevel="0" collapsed="false">
      <c r="A132" s="33"/>
      <c r="B132" s="78"/>
      <c r="C132" s="72"/>
      <c r="D132" s="73"/>
      <c r="E132" s="74"/>
      <c r="F132" s="75"/>
      <c r="G132" s="76"/>
    </row>
    <row r="133" customFormat="false" ht="14.25" hidden="false" customHeight="true" outlineLevel="0" collapsed="false">
      <c r="A133" s="40" t="s">
        <v>275</v>
      </c>
      <c r="B133" s="14" t="s">
        <v>276</v>
      </c>
      <c r="C133" s="14"/>
      <c r="D133" s="79"/>
      <c r="E133" s="9"/>
      <c r="F133" s="80"/>
      <c r="G133" s="81"/>
    </row>
    <row r="134" customFormat="false" ht="25.5" hidden="false" customHeight="true" outlineLevel="0" collapsed="false">
      <c r="A134" s="18" t="s">
        <v>277</v>
      </c>
      <c r="B134" s="61" t="n">
        <v>92979</v>
      </c>
      <c r="C134" s="47" t="s">
        <v>278</v>
      </c>
      <c r="D134" s="48" t="s">
        <v>31</v>
      </c>
      <c r="E134" s="84" t="n">
        <v>300</v>
      </c>
      <c r="F134" s="49" t="n">
        <v>9.53</v>
      </c>
      <c r="G134" s="24" t="n">
        <f aca="false">ROUND(F134*E134,2)</f>
        <v>2859</v>
      </c>
    </row>
    <row r="135" customFormat="false" ht="25.5" hidden="false" customHeight="true" outlineLevel="0" collapsed="false">
      <c r="A135" s="18" t="s">
        <v>279</v>
      </c>
      <c r="B135" s="61" t="n">
        <v>101878</v>
      </c>
      <c r="C135" s="47" t="s">
        <v>280</v>
      </c>
      <c r="D135" s="48" t="s">
        <v>8</v>
      </c>
      <c r="E135" s="35" t="n">
        <v>1</v>
      </c>
      <c r="F135" s="85" t="n">
        <v>693.94</v>
      </c>
      <c r="G135" s="24" t="n">
        <f aca="false">ROUND(F135*E135,2)</f>
        <v>693.94</v>
      </c>
    </row>
    <row r="136" customFormat="false" ht="25.5" hidden="false" customHeight="true" outlineLevel="0" collapsed="false">
      <c r="A136" s="18" t="s">
        <v>281</v>
      </c>
      <c r="B136" s="61" t="n">
        <v>93672</v>
      </c>
      <c r="C136" s="47" t="s">
        <v>282</v>
      </c>
      <c r="D136" s="48" t="s">
        <v>8</v>
      </c>
      <c r="E136" s="35" t="n">
        <v>2</v>
      </c>
      <c r="F136" s="49" t="n">
        <v>135.93</v>
      </c>
      <c r="G136" s="24" t="n">
        <f aca="false">ROUND(F136*E136,2)</f>
        <v>271.86</v>
      </c>
    </row>
    <row r="137" customFormat="false" ht="25.5" hidden="false" customHeight="true" outlineLevel="0" collapsed="false">
      <c r="A137" s="18" t="s">
        <v>283</v>
      </c>
      <c r="B137" s="61" t="s">
        <v>284</v>
      </c>
      <c r="C137" s="47" t="s">
        <v>285</v>
      </c>
      <c r="D137" s="48" t="s">
        <v>31</v>
      </c>
      <c r="E137" s="35" t="n">
        <v>75</v>
      </c>
      <c r="F137" s="49" t="n">
        <v>20</v>
      </c>
      <c r="G137" s="24" t="n">
        <f aca="false">ROUND(F137*E137,2)</f>
        <v>1500</v>
      </c>
    </row>
    <row r="138" customFormat="false" ht="25.5" hidden="false" customHeight="true" outlineLevel="0" collapsed="false">
      <c r="A138" s="18" t="s">
        <v>286</v>
      </c>
      <c r="B138" s="61" t="n">
        <v>97667</v>
      </c>
      <c r="C138" s="47" t="s">
        <v>287</v>
      </c>
      <c r="D138" s="48" t="s">
        <v>31</v>
      </c>
      <c r="E138" s="35" t="n">
        <v>36</v>
      </c>
      <c r="F138" s="49" t="n">
        <v>7.32</v>
      </c>
      <c r="G138" s="24" t="n">
        <f aca="false">ROUND(F138*E138,2)</f>
        <v>263.52</v>
      </c>
    </row>
    <row r="139" customFormat="false" ht="25.5" hidden="false" customHeight="true" outlineLevel="0" collapsed="false">
      <c r="A139" s="18" t="s">
        <v>288</v>
      </c>
      <c r="B139" s="61" t="s">
        <v>289</v>
      </c>
      <c r="C139" s="47" t="s">
        <v>290</v>
      </c>
      <c r="D139" s="48" t="s">
        <v>8</v>
      </c>
      <c r="E139" s="35" t="n">
        <v>1</v>
      </c>
      <c r="F139" s="49" t="n">
        <v>607.29</v>
      </c>
      <c r="G139" s="24" t="n">
        <f aca="false">ROUND(F139*E139,2)</f>
        <v>607.29</v>
      </c>
    </row>
    <row r="140" customFormat="false" ht="25.5" hidden="false" customHeight="true" outlineLevel="0" collapsed="false">
      <c r="A140" s="18" t="s">
        <v>291</v>
      </c>
      <c r="B140" s="61" t="n">
        <v>93653</v>
      </c>
      <c r="C140" s="47" t="s">
        <v>292</v>
      </c>
      <c r="D140" s="48" t="s">
        <v>8</v>
      </c>
      <c r="E140" s="35" t="n">
        <v>1</v>
      </c>
      <c r="F140" s="49" t="n">
        <v>18.7</v>
      </c>
      <c r="G140" s="24" t="n">
        <f aca="false">ROUND(F140*E140,2)</f>
        <v>18.7</v>
      </c>
    </row>
    <row r="141" customFormat="false" ht="25.5" hidden="false" customHeight="true" outlineLevel="0" collapsed="false">
      <c r="A141" s="18" t="s">
        <v>293</v>
      </c>
      <c r="B141" s="61" t="n">
        <v>93655</v>
      </c>
      <c r="C141" s="47" t="s">
        <v>294</v>
      </c>
      <c r="D141" s="48" t="s">
        <v>8</v>
      </c>
      <c r="E141" s="35" t="n">
        <v>1</v>
      </c>
      <c r="F141" s="49" t="n">
        <v>20.28</v>
      </c>
      <c r="G141" s="24" t="n">
        <f aca="false">ROUND(F141*E141,2)</f>
        <v>20.28</v>
      </c>
    </row>
    <row r="142" customFormat="false" ht="25.5" hidden="false" customHeight="true" outlineLevel="0" collapsed="false">
      <c r="A142" s="18" t="s">
        <v>295</v>
      </c>
      <c r="B142" s="61" t="n">
        <v>91924</v>
      </c>
      <c r="C142" s="47" t="s">
        <v>296</v>
      </c>
      <c r="D142" s="48" t="s">
        <v>31</v>
      </c>
      <c r="E142" s="35" t="n">
        <v>200</v>
      </c>
      <c r="F142" s="49" t="n">
        <v>2.55</v>
      </c>
      <c r="G142" s="24" t="n">
        <f aca="false">ROUND(F142*E142,2)</f>
        <v>510</v>
      </c>
    </row>
    <row r="143" customFormat="false" ht="25.5" hidden="false" customHeight="true" outlineLevel="0" collapsed="false">
      <c r="A143" s="18" t="s">
        <v>297</v>
      </c>
      <c r="B143" s="61" t="n">
        <v>91926</v>
      </c>
      <c r="C143" s="47" t="s">
        <v>298</v>
      </c>
      <c r="D143" s="48" t="s">
        <v>31</v>
      </c>
      <c r="E143" s="35" t="n">
        <v>180</v>
      </c>
      <c r="F143" s="49" t="n">
        <v>3.73</v>
      </c>
      <c r="G143" s="24" t="n">
        <f aca="false">ROUND(F143*E143,2)</f>
        <v>671.4</v>
      </c>
    </row>
    <row r="144" customFormat="false" ht="25.5" hidden="false" customHeight="true" outlineLevel="0" collapsed="false">
      <c r="A144" s="18" t="s">
        <v>299</v>
      </c>
      <c r="B144" s="61" t="s">
        <v>300</v>
      </c>
      <c r="C144" s="47" t="s">
        <v>301</v>
      </c>
      <c r="D144" s="48" t="s">
        <v>8</v>
      </c>
      <c r="E144" s="35" t="n">
        <v>5</v>
      </c>
      <c r="F144" s="49" t="n">
        <v>40.38</v>
      </c>
      <c r="G144" s="24" t="n">
        <f aca="false">ROUND(F144*E144,2)</f>
        <v>201.9</v>
      </c>
    </row>
    <row r="145" customFormat="false" ht="25.5" hidden="false" customHeight="true" outlineLevel="0" collapsed="false">
      <c r="A145" s="18" t="s">
        <v>302</v>
      </c>
      <c r="B145" s="61" t="s">
        <v>303</v>
      </c>
      <c r="C145" s="47" t="s">
        <v>304</v>
      </c>
      <c r="D145" s="48" t="s">
        <v>8</v>
      </c>
      <c r="E145" s="35" t="n">
        <v>5</v>
      </c>
      <c r="F145" s="49" t="n">
        <v>35.76</v>
      </c>
      <c r="G145" s="24" t="n">
        <f aca="false">ROUND(F145*E145,2)</f>
        <v>178.8</v>
      </c>
    </row>
    <row r="146" customFormat="false" ht="25.5" hidden="false" customHeight="true" outlineLevel="0" collapsed="false">
      <c r="A146" s="18" t="s">
        <v>305</v>
      </c>
      <c r="B146" s="61" t="n">
        <v>96986</v>
      </c>
      <c r="C146" s="47" t="s">
        <v>306</v>
      </c>
      <c r="D146" s="48" t="s">
        <v>8</v>
      </c>
      <c r="E146" s="35" t="n">
        <v>3</v>
      </c>
      <c r="F146" s="49" t="n">
        <v>137.49</v>
      </c>
      <c r="G146" s="24" t="n">
        <f aca="false">ROUND(F146*E146,2)</f>
        <v>412.47</v>
      </c>
    </row>
    <row r="147" customFormat="false" ht="25.5" hidden="false" customHeight="true" outlineLevel="0" collapsed="false">
      <c r="A147" s="18" t="s">
        <v>307</v>
      </c>
      <c r="B147" s="61" t="n">
        <v>98111</v>
      </c>
      <c r="C147" s="47" t="s">
        <v>308</v>
      </c>
      <c r="D147" s="48" t="s">
        <v>8</v>
      </c>
      <c r="E147" s="35" t="n">
        <v>3</v>
      </c>
      <c r="F147" s="49" t="n">
        <v>52.11</v>
      </c>
      <c r="G147" s="24" t="n">
        <f aca="false">ROUND(F147*E147,2)</f>
        <v>156.33</v>
      </c>
    </row>
    <row r="148" customFormat="false" ht="25.5" hidden="false" customHeight="true" outlineLevel="0" collapsed="false">
      <c r="A148" s="18" t="s">
        <v>309</v>
      </c>
      <c r="B148" s="61" t="s">
        <v>310</v>
      </c>
      <c r="C148" s="47" t="s">
        <v>311</v>
      </c>
      <c r="D148" s="48" t="s">
        <v>31</v>
      </c>
      <c r="E148" s="35" t="n">
        <v>10</v>
      </c>
      <c r="F148" s="49" t="n">
        <v>11.45</v>
      </c>
      <c r="G148" s="24" t="n">
        <f aca="false">ROUND(F148*E148,2)</f>
        <v>114.5</v>
      </c>
    </row>
    <row r="149" customFormat="false" ht="25.5" hidden="false" customHeight="true" outlineLevel="0" collapsed="false">
      <c r="A149" s="18" t="s">
        <v>312</v>
      </c>
      <c r="B149" s="61" t="s">
        <v>313</v>
      </c>
      <c r="C149" s="47" t="s">
        <v>314</v>
      </c>
      <c r="D149" s="48" t="s">
        <v>8</v>
      </c>
      <c r="E149" s="35" t="n">
        <v>12</v>
      </c>
      <c r="F149" s="49" t="n">
        <v>36.53</v>
      </c>
      <c r="G149" s="24" t="n">
        <f aca="false">ROUND(F149*E149,2)</f>
        <v>438.36</v>
      </c>
    </row>
    <row r="150" customFormat="false" ht="25.5" hidden="false" customHeight="true" outlineLevel="0" collapsed="false">
      <c r="A150" s="18" t="s">
        <v>315</v>
      </c>
      <c r="B150" s="61" t="s">
        <v>316</v>
      </c>
      <c r="C150" s="47" t="s">
        <v>317</v>
      </c>
      <c r="D150" s="48" t="s">
        <v>8</v>
      </c>
      <c r="E150" s="35" t="n">
        <v>4</v>
      </c>
      <c r="F150" s="49" t="n">
        <v>34.2</v>
      </c>
      <c r="G150" s="24" t="n">
        <f aca="false">ROUND(F150*E150,2)</f>
        <v>136.8</v>
      </c>
    </row>
    <row r="151" customFormat="false" ht="14.25" hidden="false" customHeight="true" outlineLevel="0" collapsed="false">
      <c r="A151" s="25" t="s">
        <v>318</v>
      </c>
      <c r="B151" s="25"/>
      <c r="C151" s="25"/>
      <c r="D151" s="25"/>
      <c r="E151" s="25"/>
      <c r="F151" s="25"/>
      <c r="G151" s="69" t="n">
        <f aca="false">SUM(G134:G150)</f>
        <v>9055.15</v>
      </c>
    </row>
    <row r="152" customFormat="false" ht="15.75" hidden="false" customHeight="true" outlineLevel="0" collapsed="false">
      <c r="A152" s="33"/>
      <c r="B152" s="78"/>
      <c r="C152" s="72"/>
      <c r="D152" s="73"/>
      <c r="E152" s="74"/>
      <c r="F152" s="75"/>
      <c r="G152" s="76"/>
    </row>
    <row r="153" customFormat="false" ht="15.75" hidden="false" customHeight="true" outlineLevel="0" collapsed="false">
      <c r="A153" s="40" t="s">
        <v>319</v>
      </c>
      <c r="B153" s="14" t="s">
        <v>320</v>
      </c>
      <c r="C153" s="14"/>
      <c r="D153" s="79"/>
      <c r="E153" s="9"/>
      <c r="F153" s="80"/>
      <c r="G153" s="81"/>
    </row>
    <row r="154" customFormat="false" ht="15.75" hidden="false" customHeight="true" outlineLevel="0" collapsed="false">
      <c r="A154" s="18" t="s">
        <v>321</v>
      </c>
      <c r="B154" s="61" t="s">
        <v>322</v>
      </c>
      <c r="C154" s="47" t="s">
        <v>323</v>
      </c>
      <c r="D154" s="48" t="s">
        <v>27</v>
      </c>
      <c r="E154" s="35" t="n">
        <f aca="false">14.4*12.4+15</f>
        <v>193.56</v>
      </c>
      <c r="F154" s="68" t="n">
        <v>5.69</v>
      </c>
      <c r="G154" s="24" t="n">
        <f aca="false">ROUND(F154*E154,2)</f>
        <v>1101.36</v>
      </c>
    </row>
    <row r="155" customFormat="false" ht="15.75" hidden="false" customHeight="true" outlineLevel="0" collapsed="false">
      <c r="A155" s="18" t="s">
        <v>324</v>
      </c>
      <c r="B155" s="61" t="n">
        <v>93358</v>
      </c>
      <c r="C155" s="47" t="s">
        <v>325</v>
      </c>
      <c r="D155" s="48" t="s">
        <v>43</v>
      </c>
      <c r="E155" s="35" t="n">
        <v>10.25</v>
      </c>
      <c r="F155" s="68" t="n">
        <v>66.5</v>
      </c>
      <c r="G155" s="24" t="n">
        <f aca="false">ROUND(F155*E155,2)</f>
        <v>681.63</v>
      </c>
    </row>
    <row r="156" customFormat="false" ht="25.5" hidden="false" customHeight="true" outlineLevel="0" collapsed="false">
      <c r="A156" s="18" t="s">
        <v>326</v>
      </c>
      <c r="B156" s="78" t="s">
        <v>327</v>
      </c>
      <c r="C156" s="47" t="s">
        <v>328</v>
      </c>
      <c r="D156" s="48" t="s">
        <v>184</v>
      </c>
      <c r="E156" s="35" t="n">
        <f aca="false">4+3</f>
        <v>7</v>
      </c>
      <c r="F156" s="49" t="n">
        <v>44.59</v>
      </c>
      <c r="G156" s="24" t="n">
        <f aca="false">ROUND(F156*E156,2)</f>
        <v>312.13</v>
      </c>
    </row>
    <row r="157" customFormat="false" ht="25.5" hidden="false" customHeight="true" outlineLevel="0" collapsed="false">
      <c r="A157" s="18" t="s">
        <v>329</v>
      </c>
      <c r="B157" s="78" t="s">
        <v>330</v>
      </c>
      <c r="C157" s="47" t="s">
        <v>331</v>
      </c>
      <c r="D157" s="48" t="s">
        <v>184</v>
      </c>
      <c r="E157" s="35" t="n">
        <v>6</v>
      </c>
      <c r="F157" s="49" t="n">
        <v>48.61</v>
      </c>
      <c r="G157" s="24" t="n">
        <f aca="false">ROUND(F157*E157,2)</f>
        <v>291.66</v>
      </c>
    </row>
    <row r="158" customFormat="false" ht="15.75" hidden="false" customHeight="true" outlineLevel="0" collapsed="false">
      <c r="A158" s="37" t="s">
        <v>332</v>
      </c>
      <c r="B158" s="37"/>
      <c r="C158" s="37"/>
      <c r="D158" s="37"/>
      <c r="E158" s="37"/>
      <c r="F158" s="37"/>
      <c r="G158" s="38" t="n">
        <f aca="false">SUM(G154:G157)</f>
        <v>2386.78</v>
      </c>
    </row>
    <row r="159" customFormat="false" ht="15.75" hidden="false" customHeight="true" outlineLevel="0" collapsed="false">
      <c r="A159" s="86"/>
      <c r="B159" s="87"/>
      <c r="C159" s="88"/>
      <c r="D159" s="89"/>
      <c r="E159" s="90"/>
      <c r="F159" s="91"/>
      <c r="G159" s="92"/>
    </row>
    <row r="160" customFormat="false" ht="15.75" hidden="false" customHeight="true" outlineLevel="0" collapsed="false">
      <c r="A160" s="40" t="n">
        <v>5</v>
      </c>
      <c r="B160" s="41" t="s">
        <v>333</v>
      </c>
      <c r="C160" s="41"/>
      <c r="D160" s="42"/>
      <c r="E160" s="42"/>
      <c r="F160" s="44"/>
      <c r="G160" s="45"/>
    </row>
    <row r="161" customFormat="false" ht="15.75" hidden="false" customHeight="true" outlineLevel="0" collapsed="false">
      <c r="A161" s="40" t="s">
        <v>334</v>
      </c>
      <c r="B161" s="41" t="s">
        <v>38</v>
      </c>
      <c r="C161" s="41"/>
      <c r="D161" s="42"/>
      <c r="E161" s="42"/>
      <c r="F161" s="44"/>
      <c r="G161" s="45"/>
    </row>
    <row r="162" customFormat="false" ht="15.75" hidden="false" customHeight="true" outlineLevel="0" collapsed="false">
      <c r="A162" s="52" t="s">
        <v>335</v>
      </c>
      <c r="B162" s="53" t="s">
        <v>336</v>
      </c>
      <c r="C162" s="53"/>
      <c r="D162" s="54"/>
      <c r="E162" s="55"/>
      <c r="F162" s="56"/>
      <c r="G162" s="57" t="n">
        <f aca="false">SUM(G163:G172)</f>
        <v>6175.48</v>
      </c>
    </row>
    <row r="163" customFormat="false" ht="15.75" hidden="false" customHeight="true" outlineLevel="0" collapsed="false">
      <c r="A163" s="58" t="s">
        <v>337</v>
      </c>
      <c r="B163" s="19" t="n">
        <v>93358</v>
      </c>
      <c r="C163" s="47" t="s">
        <v>338</v>
      </c>
      <c r="D163" s="48" t="s">
        <v>43</v>
      </c>
      <c r="E163" s="35" t="n">
        <f aca="false">(8.3*0.35*0.5)*4</f>
        <v>5.81</v>
      </c>
      <c r="F163" s="50" t="n">
        <v>66.5</v>
      </c>
      <c r="G163" s="24" t="n">
        <f aca="false">ROUND(F163*E163,2)</f>
        <v>386.37</v>
      </c>
    </row>
    <row r="164" customFormat="false" ht="15.75" hidden="false" customHeight="true" outlineLevel="0" collapsed="false">
      <c r="A164" s="58" t="s">
        <v>339</v>
      </c>
      <c r="B164" s="19" t="n">
        <v>93382</v>
      </c>
      <c r="C164" s="47" t="s">
        <v>47</v>
      </c>
      <c r="D164" s="48" t="s">
        <v>43</v>
      </c>
      <c r="E164" s="35" t="n">
        <f aca="false">E163-E166</f>
        <v>4.316</v>
      </c>
      <c r="F164" s="50" t="n">
        <v>27.29</v>
      </c>
      <c r="G164" s="24" t="n">
        <f aca="false">ROUND(F164*E164,2)</f>
        <v>117.78</v>
      </c>
    </row>
    <row r="165" customFormat="false" ht="25.5" hidden="false" customHeight="true" outlineLevel="0" collapsed="false">
      <c r="A165" s="58" t="s">
        <v>340</v>
      </c>
      <c r="B165" s="19" t="s">
        <v>49</v>
      </c>
      <c r="C165" s="47" t="s">
        <v>341</v>
      </c>
      <c r="D165" s="48" t="s">
        <v>27</v>
      </c>
      <c r="E165" s="35" t="n">
        <f aca="false">3.8*4</f>
        <v>15.2</v>
      </c>
      <c r="F165" s="50" t="n">
        <v>4.12</v>
      </c>
      <c r="G165" s="24" t="n">
        <f aca="false">ROUND(F165*E165,2)</f>
        <v>62.62</v>
      </c>
    </row>
    <row r="166" customFormat="false" ht="25.5" hidden="false" customHeight="true" outlineLevel="0" collapsed="false">
      <c r="A166" s="58" t="s">
        <v>342</v>
      </c>
      <c r="B166" s="19" t="n">
        <v>96557</v>
      </c>
      <c r="C166" s="64" t="s">
        <v>52</v>
      </c>
      <c r="D166" s="48" t="s">
        <v>43</v>
      </c>
      <c r="E166" s="35" t="n">
        <f aca="false">(8.3*0.15*0.3)*4</f>
        <v>1.494</v>
      </c>
      <c r="F166" s="50" t="n">
        <v>512.8</v>
      </c>
      <c r="G166" s="24" t="n">
        <f aca="false">ROUND(F166*E166,2)</f>
        <v>766.12</v>
      </c>
    </row>
    <row r="167" customFormat="false" ht="25.5" hidden="false" customHeight="true" outlineLevel="0" collapsed="false">
      <c r="A167" s="58" t="s">
        <v>343</v>
      </c>
      <c r="B167" s="65" t="s">
        <v>54</v>
      </c>
      <c r="C167" s="47" t="s">
        <v>344</v>
      </c>
      <c r="D167" s="48" t="s">
        <v>27</v>
      </c>
      <c r="E167" s="35" t="n">
        <f aca="false">((7.7+8.9)*0.3+(8.9*0.1))*4</f>
        <v>23.48</v>
      </c>
      <c r="F167" s="50" t="n">
        <v>52.57</v>
      </c>
      <c r="G167" s="24" t="n">
        <f aca="false">ROUND(F167*E167,2)</f>
        <v>1234.34</v>
      </c>
    </row>
    <row r="168" customFormat="false" ht="15.75" hidden="false" customHeight="true" outlineLevel="0" collapsed="false">
      <c r="A168" s="58" t="s">
        <v>345</v>
      </c>
      <c r="B168" s="65" t="n">
        <v>98557</v>
      </c>
      <c r="C168" s="47" t="s">
        <v>57</v>
      </c>
      <c r="D168" s="48" t="s">
        <v>27</v>
      </c>
      <c r="E168" s="35" t="n">
        <f aca="false">((8.3*0.15)+(7.7*0.3)+(8.9*0.3))*4</f>
        <v>24.9</v>
      </c>
      <c r="F168" s="50" t="n">
        <v>36.22</v>
      </c>
      <c r="G168" s="24" t="n">
        <f aca="false">ROUND(F168*E168,2)</f>
        <v>901.88</v>
      </c>
    </row>
    <row r="169" customFormat="false" ht="25.5" hidden="false" customHeight="true" outlineLevel="0" collapsed="false">
      <c r="A169" s="58" t="s">
        <v>346</v>
      </c>
      <c r="B169" s="61" t="n">
        <v>96543</v>
      </c>
      <c r="C169" s="47" t="s">
        <v>59</v>
      </c>
      <c r="D169" s="48" t="s">
        <v>60</v>
      </c>
      <c r="E169" s="35" t="n">
        <f aca="false">((8.3/0.2*1)*0.109)*4</f>
        <v>18.094</v>
      </c>
      <c r="F169" s="50" t="n">
        <v>17.92</v>
      </c>
      <c r="G169" s="24" t="n">
        <f aca="false">ROUND(F169*E169,2)</f>
        <v>324.24</v>
      </c>
    </row>
    <row r="170" customFormat="false" ht="25.5" hidden="false" customHeight="true" outlineLevel="0" collapsed="false">
      <c r="A170" s="58" t="s">
        <v>347</v>
      </c>
      <c r="B170" s="61" t="n">
        <v>96545</v>
      </c>
      <c r="C170" s="47" t="s">
        <v>62</v>
      </c>
      <c r="D170" s="48" t="s">
        <v>60</v>
      </c>
      <c r="E170" s="35" t="n">
        <f aca="false">(8.3*4*0.395)*4</f>
        <v>52.456</v>
      </c>
      <c r="F170" s="50" t="n">
        <v>15.58</v>
      </c>
      <c r="G170" s="24" t="n">
        <f aca="false">ROUND(F170*E170,2)</f>
        <v>817.26</v>
      </c>
    </row>
    <row r="171" customFormat="false" ht="25.5" hidden="false" customHeight="true" outlineLevel="0" collapsed="false">
      <c r="A171" s="58" t="s">
        <v>348</v>
      </c>
      <c r="B171" s="61" t="n">
        <v>93205</v>
      </c>
      <c r="C171" s="47" t="s">
        <v>349</v>
      </c>
      <c r="D171" s="48" t="s">
        <v>31</v>
      </c>
      <c r="E171" s="35" t="n">
        <f aca="false">8.3*4</f>
        <v>33.2</v>
      </c>
      <c r="F171" s="49" t="n">
        <v>33.61</v>
      </c>
      <c r="G171" s="24" t="n">
        <f aca="false">ROUND(F171*E171,2)</f>
        <v>1115.85</v>
      </c>
    </row>
    <row r="172" customFormat="false" ht="15.75" hidden="false" customHeight="true" outlineLevel="0" collapsed="false">
      <c r="A172" s="58" t="s">
        <v>350</v>
      </c>
      <c r="B172" s="61" t="n">
        <v>89998</v>
      </c>
      <c r="C172" s="64" t="s">
        <v>351</v>
      </c>
      <c r="D172" s="48" t="s">
        <v>60</v>
      </c>
      <c r="E172" s="35" t="n">
        <f aca="false">(8.3*2*0.617)*4</f>
        <v>40.9688</v>
      </c>
      <c r="F172" s="50" t="n">
        <v>10.96</v>
      </c>
      <c r="G172" s="24" t="n">
        <f aca="false">ROUND(F172*E172,2)</f>
        <v>449.02</v>
      </c>
    </row>
    <row r="173" customFormat="false" ht="15.75" hidden="false" customHeight="true" outlineLevel="0" collapsed="false">
      <c r="A173" s="52" t="s">
        <v>352</v>
      </c>
      <c r="B173" s="53" t="s">
        <v>353</v>
      </c>
      <c r="C173" s="53"/>
      <c r="D173" s="54"/>
      <c r="E173" s="55"/>
      <c r="F173" s="56"/>
      <c r="G173" s="57" t="n">
        <f aca="false">SUM(G174:G176)</f>
        <v>1613.26</v>
      </c>
    </row>
    <row r="174" customFormat="false" ht="15.75" hidden="false" customHeight="true" outlineLevel="0" collapsed="false">
      <c r="A174" s="46" t="s">
        <v>354</v>
      </c>
      <c r="B174" s="19" t="s">
        <v>66</v>
      </c>
      <c r="C174" s="47" t="s">
        <v>67</v>
      </c>
      <c r="D174" s="48" t="s">
        <v>27</v>
      </c>
      <c r="E174" s="35" t="n">
        <f aca="false">3.8*4</f>
        <v>15.2</v>
      </c>
      <c r="F174" s="50" t="n">
        <v>2.56</v>
      </c>
      <c r="G174" s="24" t="n">
        <f aca="false">ROUND(F174*E174,2)</f>
        <v>38.91</v>
      </c>
    </row>
    <row r="175" customFormat="false" ht="25.5" hidden="false" customHeight="true" outlineLevel="0" collapsed="false">
      <c r="A175" s="46" t="s">
        <v>355</v>
      </c>
      <c r="B175" s="19" t="n">
        <v>97092</v>
      </c>
      <c r="C175" s="47" t="s">
        <v>69</v>
      </c>
      <c r="D175" s="48" t="s">
        <v>60</v>
      </c>
      <c r="E175" s="35" t="n">
        <f aca="false">E174*3.11</f>
        <v>47.272</v>
      </c>
      <c r="F175" s="50" t="n">
        <v>18.1</v>
      </c>
      <c r="G175" s="24" t="n">
        <f aca="false">ROUND(F175*E175,2)</f>
        <v>855.62</v>
      </c>
    </row>
    <row r="176" customFormat="false" ht="25.5" hidden="false" customHeight="true" outlineLevel="0" collapsed="false">
      <c r="A176" s="46" t="s">
        <v>356</v>
      </c>
      <c r="B176" s="19" t="n">
        <v>97096</v>
      </c>
      <c r="C176" s="47" t="s">
        <v>71</v>
      </c>
      <c r="D176" s="48" t="s">
        <v>43</v>
      </c>
      <c r="E176" s="35" t="n">
        <f aca="false">E174*0.1</f>
        <v>1.52</v>
      </c>
      <c r="F176" s="50" t="n">
        <v>472.85</v>
      </c>
      <c r="G176" s="24" t="n">
        <f aca="false">ROUND(F176*E176,2)</f>
        <v>718.73</v>
      </c>
    </row>
    <row r="177" customFormat="false" ht="15.75" hidden="false" customHeight="true" outlineLevel="0" collapsed="false">
      <c r="A177" s="37" t="s">
        <v>357</v>
      </c>
      <c r="B177" s="37"/>
      <c r="C177" s="37"/>
      <c r="D177" s="37"/>
      <c r="E177" s="37"/>
      <c r="F177" s="37"/>
      <c r="G177" s="38" t="n">
        <f aca="false">SUM(G162,G173)</f>
        <v>7788.74</v>
      </c>
    </row>
    <row r="178" customFormat="false" ht="15.75" hidden="false" customHeight="true" outlineLevel="0" collapsed="false">
      <c r="A178" s="40" t="s">
        <v>358</v>
      </c>
      <c r="B178" s="41" t="s">
        <v>81</v>
      </c>
      <c r="C178" s="41"/>
      <c r="D178" s="42"/>
      <c r="E178" s="43"/>
      <c r="F178" s="44"/>
      <c r="G178" s="45"/>
    </row>
    <row r="179" customFormat="false" ht="15.75" hidden="false" customHeight="true" outlineLevel="0" collapsed="false">
      <c r="A179" s="52" t="s">
        <v>359</v>
      </c>
      <c r="B179" s="53" t="s">
        <v>87</v>
      </c>
      <c r="C179" s="53"/>
      <c r="D179" s="54"/>
      <c r="E179" s="55"/>
      <c r="F179" s="56"/>
      <c r="G179" s="57" t="n">
        <f aca="false">SUM(G180:G181)</f>
        <v>1554.6</v>
      </c>
    </row>
    <row r="180" customFormat="false" ht="25.5" hidden="false" customHeight="true" outlineLevel="0" collapsed="false">
      <c r="A180" s="46" t="s">
        <v>360</v>
      </c>
      <c r="B180" s="19" t="n">
        <v>92580</v>
      </c>
      <c r="C180" s="47" t="s">
        <v>89</v>
      </c>
      <c r="D180" s="48" t="s">
        <v>27</v>
      </c>
      <c r="E180" s="35" t="n">
        <f aca="false">5*4</f>
        <v>20</v>
      </c>
      <c r="F180" s="50" t="n">
        <v>47.41</v>
      </c>
      <c r="G180" s="24" t="n">
        <f aca="false">ROUND(F180*E180,2)</f>
        <v>948.2</v>
      </c>
    </row>
    <row r="181" customFormat="false" ht="25.5" hidden="false" customHeight="true" outlineLevel="0" collapsed="false">
      <c r="A181" s="46" t="s">
        <v>361</v>
      </c>
      <c r="B181" s="19" t="s">
        <v>91</v>
      </c>
      <c r="C181" s="47" t="s">
        <v>92</v>
      </c>
      <c r="D181" s="48" t="s">
        <v>27</v>
      </c>
      <c r="E181" s="35" t="n">
        <f aca="false">E180</f>
        <v>20</v>
      </c>
      <c r="F181" s="50" t="n">
        <v>30.32</v>
      </c>
      <c r="G181" s="24" t="n">
        <f aca="false">ROUND(F181*E181,2)</f>
        <v>606.4</v>
      </c>
    </row>
    <row r="182" customFormat="false" ht="15.75" hidden="false" customHeight="true" outlineLevel="0" collapsed="false">
      <c r="A182" s="52" t="s">
        <v>362</v>
      </c>
      <c r="B182" s="53" t="s">
        <v>363</v>
      </c>
      <c r="C182" s="53"/>
      <c r="D182" s="54"/>
      <c r="E182" s="55"/>
      <c r="F182" s="56"/>
      <c r="G182" s="57" t="n">
        <f aca="false">SUM(G183)</f>
        <v>1654.2</v>
      </c>
    </row>
    <row r="183" customFormat="false" ht="25.5" hidden="false" customHeight="true" outlineLevel="0" collapsed="false">
      <c r="A183" s="46" t="s">
        <v>364</v>
      </c>
      <c r="B183" s="19" t="s">
        <v>96</v>
      </c>
      <c r="C183" s="47" t="s">
        <v>97</v>
      </c>
      <c r="D183" s="48" t="s">
        <v>27</v>
      </c>
      <c r="E183" s="35" t="n">
        <f aca="false">E180</f>
        <v>20</v>
      </c>
      <c r="F183" s="50" t="n">
        <v>82.71</v>
      </c>
      <c r="G183" s="24" t="n">
        <f aca="false">ROUND(F183*E183,2)</f>
        <v>1654.2</v>
      </c>
    </row>
    <row r="184" customFormat="false" ht="15.75" hidden="false" customHeight="true" outlineLevel="0" collapsed="false">
      <c r="A184" s="37" t="s">
        <v>365</v>
      </c>
      <c r="B184" s="37"/>
      <c r="C184" s="37"/>
      <c r="D184" s="37"/>
      <c r="E184" s="37"/>
      <c r="F184" s="37"/>
      <c r="G184" s="38" t="n">
        <f aca="false">SUM(G179,G182)</f>
        <v>3208.8</v>
      </c>
    </row>
    <row r="185" customFormat="false" ht="15.75" hidden="false" customHeight="true" outlineLevel="0" collapsed="false">
      <c r="A185" s="40" t="s">
        <v>366</v>
      </c>
      <c r="B185" s="41" t="s">
        <v>109</v>
      </c>
      <c r="C185" s="41"/>
      <c r="D185" s="42"/>
      <c r="E185" s="43"/>
      <c r="F185" s="44"/>
      <c r="G185" s="45"/>
    </row>
    <row r="186" customFormat="false" ht="15.75" hidden="false" customHeight="true" outlineLevel="0" collapsed="false">
      <c r="A186" s="40" t="s">
        <v>367</v>
      </c>
      <c r="B186" s="53" t="s">
        <v>111</v>
      </c>
      <c r="C186" s="53"/>
      <c r="D186" s="54"/>
      <c r="E186" s="55"/>
      <c r="F186" s="56"/>
      <c r="G186" s="57" t="n">
        <f aca="false">SUM(G187)</f>
        <v>2918.72</v>
      </c>
    </row>
    <row r="187" customFormat="false" ht="25.5" hidden="false" customHeight="true" outlineLevel="0" collapsed="false">
      <c r="A187" s="18" t="s">
        <v>368</v>
      </c>
      <c r="B187" s="19" t="n">
        <v>103322</v>
      </c>
      <c r="C187" s="47" t="s">
        <v>113</v>
      </c>
      <c r="D187" s="48" t="s">
        <v>27</v>
      </c>
      <c r="E187" s="35" t="n">
        <f aca="false">(5.6*2.5)*4</f>
        <v>56</v>
      </c>
      <c r="F187" s="50" t="n">
        <v>52.12</v>
      </c>
      <c r="G187" s="24" t="n">
        <f aca="false">ROUND(F187*E187,2)</f>
        <v>2918.72</v>
      </c>
    </row>
    <row r="188" customFormat="false" ht="15.75" hidden="false" customHeight="true" outlineLevel="0" collapsed="false">
      <c r="A188" s="40" t="s">
        <v>369</v>
      </c>
      <c r="B188" s="53" t="s">
        <v>115</v>
      </c>
      <c r="C188" s="53"/>
      <c r="D188" s="54"/>
      <c r="E188" s="55"/>
      <c r="F188" s="56"/>
      <c r="G188" s="57" t="n">
        <f aca="false">SUM(G189:G191)</f>
        <v>7624.96</v>
      </c>
    </row>
    <row r="189" customFormat="false" ht="15.75" hidden="false" customHeight="true" outlineLevel="0" collapsed="false">
      <c r="A189" s="18" t="s">
        <v>370</v>
      </c>
      <c r="B189" s="19" t="n">
        <v>87879</v>
      </c>
      <c r="C189" s="47" t="s">
        <v>117</v>
      </c>
      <c r="D189" s="48" t="s">
        <v>27</v>
      </c>
      <c r="E189" s="35" t="n">
        <f aca="false">E187*2</f>
        <v>112</v>
      </c>
      <c r="F189" s="50" t="n">
        <v>3.59</v>
      </c>
      <c r="G189" s="24" t="n">
        <f aca="false">ROUND(F189*E189,2)</f>
        <v>402.08</v>
      </c>
    </row>
    <row r="190" customFormat="false" ht="25.5" hidden="false" customHeight="true" outlineLevel="0" collapsed="false">
      <c r="A190" s="18" t="s">
        <v>371</v>
      </c>
      <c r="B190" s="19" t="n">
        <v>87794</v>
      </c>
      <c r="C190" s="47" t="s">
        <v>119</v>
      </c>
      <c r="D190" s="48" t="s">
        <v>27</v>
      </c>
      <c r="E190" s="35" t="n">
        <f aca="false">E189</f>
        <v>112</v>
      </c>
      <c r="F190" s="68" t="n">
        <v>35.39</v>
      </c>
      <c r="G190" s="24" t="n">
        <f aca="false">ROUND(F190*E190,2)</f>
        <v>3963.68</v>
      </c>
    </row>
    <row r="191" customFormat="false" ht="25.5" hidden="false" customHeight="true" outlineLevel="0" collapsed="false">
      <c r="A191" s="18" t="s">
        <v>372</v>
      </c>
      <c r="B191" s="61" t="s">
        <v>121</v>
      </c>
      <c r="C191" s="47" t="s">
        <v>122</v>
      </c>
      <c r="D191" s="48" t="s">
        <v>27</v>
      </c>
      <c r="E191" s="35" t="n">
        <f aca="false">E187</f>
        <v>56</v>
      </c>
      <c r="F191" s="68" t="n">
        <v>58.2</v>
      </c>
      <c r="G191" s="24" t="n">
        <f aca="false">ROUND(F191*E191,2)</f>
        <v>3259.2</v>
      </c>
    </row>
    <row r="192" customFormat="false" ht="15.75" hidden="false" customHeight="true" outlineLevel="0" collapsed="false">
      <c r="A192" s="40" t="s">
        <v>373</v>
      </c>
      <c r="B192" s="53" t="s">
        <v>374</v>
      </c>
      <c r="C192" s="53"/>
      <c r="D192" s="54"/>
      <c r="E192" s="55"/>
      <c r="F192" s="56"/>
      <c r="G192" s="57" t="n">
        <f aca="false">SUM(G193:G194)</f>
        <v>2389.63</v>
      </c>
    </row>
    <row r="193" customFormat="false" ht="25.5" hidden="false" customHeight="true" outlineLevel="0" collapsed="false">
      <c r="A193" s="18" t="s">
        <v>375</v>
      </c>
      <c r="B193" s="19" t="n">
        <v>100719</v>
      </c>
      <c r="C193" s="47" t="s">
        <v>376</v>
      </c>
      <c r="D193" s="48" t="s">
        <v>27</v>
      </c>
      <c r="E193" s="35" t="n">
        <f aca="false">E201*2</f>
        <v>47.04</v>
      </c>
      <c r="F193" s="68" t="n">
        <v>9.33</v>
      </c>
      <c r="G193" s="24" t="n">
        <f aca="false">ROUND(F193*E193,2)</f>
        <v>438.88</v>
      </c>
    </row>
    <row r="194" customFormat="false" ht="25.5" hidden="false" customHeight="true" outlineLevel="0" collapsed="false">
      <c r="A194" s="18" t="s">
        <v>377</v>
      </c>
      <c r="B194" s="19" t="n">
        <v>100761</v>
      </c>
      <c r="C194" s="47" t="s">
        <v>378</v>
      </c>
      <c r="D194" s="48" t="s">
        <v>27</v>
      </c>
      <c r="E194" s="35" t="n">
        <f aca="false">E193</f>
        <v>47.04</v>
      </c>
      <c r="F194" s="68" t="n">
        <v>41.47</v>
      </c>
      <c r="G194" s="24" t="n">
        <f aca="false">ROUND(F194*E194,2)</f>
        <v>1950.75</v>
      </c>
    </row>
    <row r="195" customFormat="false" ht="15.75" hidden="false" customHeight="true" outlineLevel="0" collapsed="false">
      <c r="A195" s="40" t="s">
        <v>379</v>
      </c>
      <c r="B195" s="53" t="s">
        <v>134</v>
      </c>
      <c r="C195" s="53"/>
      <c r="D195" s="54"/>
      <c r="E195" s="55"/>
      <c r="F195" s="56"/>
      <c r="G195" s="57" t="n">
        <f aca="false">SUM(G196:G197)</f>
        <v>957.04</v>
      </c>
    </row>
    <row r="196" customFormat="false" ht="15.75" hidden="false" customHeight="true" outlineLevel="0" collapsed="false">
      <c r="A196" s="18" t="s">
        <v>380</v>
      </c>
      <c r="B196" s="61" t="n">
        <v>88485</v>
      </c>
      <c r="C196" s="47" t="s">
        <v>126</v>
      </c>
      <c r="D196" s="48" t="s">
        <v>27</v>
      </c>
      <c r="E196" s="35" t="n">
        <f aca="false">E187</f>
        <v>56</v>
      </c>
      <c r="F196" s="68" t="n">
        <v>2.72</v>
      </c>
      <c r="G196" s="24" t="n">
        <f aca="false">ROUND(F196*E196,2)</f>
        <v>152.32</v>
      </c>
    </row>
    <row r="197" customFormat="false" ht="15.75" hidden="false" customHeight="true" outlineLevel="0" collapsed="false">
      <c r="A197" s="18" t="s">
        <v>381</v>
      </c>
      <c r="B197" s="19" t="n">
        <v>88423</v>
      </c>
      <c r="C197" s="47" t="s">
        <v>136</v>
      </c>
      <c r="D197" s="48" t="s">
        <v>27</v>
      </c>
      <c r="E197" s="35" t="n">
        <f aca="false">E196</f>
        <v>56</v>
      </c>
      <c r="F197" s="68" t="n">
        <v>14.37</v>
      </c>
      <c r="G197" s="24" t="n">
        <f aca="false">ROUND(F197*E197,2)</f>
        <v>804.72</v>
      </c>
    </row>
    <row r="198" customFormat="false" ht="15.75" hidden="false" customHeight="true" outlineLevel="0" collapsed="false">
      <c r="A198" s="40" t="s">
        <v>382</v>
      </c>
      <c r="B198" s="53" t="s">
        <v>138</v>
      </c>
      <c r="C198" s="53"/>
      <c r="D198" s="54"/>
      <c r="E198" s="55"/>
      <c r="F198" s="56"/>
      <c r="G198" s="57" t="n">
        <f aca="false">SUM(G199)</f>
        <v>565.32</v>
      </c>
    </row>
    <row r="199" customFormat="false" ht="25.5" hidden="false" customHeight="true" outlineLevel="0" collapsed="false">
      <c r="A199" s="18" t="s">
        <v>383</v>
      </c>
      <c r="B199" s="19" t="n">
        <v>87251</v>
      </c>
      <c r="C199" s="20" t="s">
        <v>140</v>
      </c>
      <c r="D199" s="48" t="s">
        <v>27</v>
      </c>
      <c r="E199" s="77" t="n">
        <f aca="false">3*4</f>
        <v>12</v>
      </c>
      <c r="F199" s="36" t="n">
        <v>47.11</v>
      </c>
      <c r="G199" s="24" t="n">
        <f aca="false">ROUND(F199*E199,2)</f>
        <v>565.32</v>
      </c>
    </row>
    <row r="200" customFormat="false" ht="15.75" hidden="false" customHeight="true" outlineLevel="0" collapsed="false">
      <c r="A200" s="40" t="s">
        <v>384</v>
      </c>
      <c r="B200" s="53" t="s">
        <v>385</v>
      </c>
      <c r="C200" s="53"/>
      <c r="D200" s="54"/>
      <c r="E200" s="55"/>
      <c r="F200" s="56"/>
      <c r="G200" s="57" t="n">
        <f aca="false">SUM(G201:G202)</f>
        <v>8785.05</v>
      </c>
    </row>
    <row r="201" customFormat="false" ht="25.5" hidden="false" customHeight="true" outlineLevel="0" collapsed="false">
      <c r="A201" s="18" t="s">
        <v>386</v>
      </c>
      <c r="B201" s="61" t="s">
        <v>158</v>
      </c>
      <c r="C201" s="47" t="s">
        <v>387</v>
      </c>
      <c r="D201" s="48" t="s">
        <v>27</v>
      </c>
      <c r="E201" s="35" t="n">
        <f aca="false">(1.4*2.1*2)*4</f>
        <v>23.52</v>
      </c>
      <c r="F201" s="68" t="n">
        <v>362.35</v>
      </c>
      <c r="G201" s="24" t="n">
        <f aca="false">ROUND(F201*E201,2)</f>
        <v>8522.47</v>
      </c>
    </row>
    <row r="202" customFormat="false" ht="30" hidden="false" customHeight="true" outlineLevel="0" collapsed="false">
      <c r="A202" s="18" t="s">
        <v>388</v>
      </c>
      <c r="B202" s="61" t="s">
        <v>389</v>
      </c>
      <c r="C202" s="47" t="s">
        <v>390</v>
      </c>
      <c r="D202" s="48" t="s">
        <v>27</v>
      </c>
      <c r="E202" s="35" t="n">
        <f aca="false">0.9*4</f>
        <v>3.6</v>
      </c>
      <c r="F202" s="50" t="n">
        <v>72.94</v>
      </c>
      <c r="G202" s="24" t="n">
        <f aca="false">ROUND(F202*E202,2)</f>
        <v>262.58</v>
      </c>
    </row>
    <row r="203" customFormat="false" ht="15.75" hidden="false" customHeight="true" outlineLevel="0" collapsed="false">
      <c r="A203" s="37" t="s">
        <v>391</v>
      </c>
      <c r="B203" s="37"/>
      <c r="C203" s="37"/>
      <c r="D203" s="37"/>
      <c r="E203" s="37"/>
      <c r="F203" s="37"/>
      <c r="G203" s="38" t="n">
        <f aca="false">SUM(G200,G198,G195,G192,G188,G186)</f>
        <v>23240.72</v>
      </c>
    </row>
    <row r="204" customFormat="false" ht="15.75" hidden="false" customHeight="true" outlineLevel="0" collapsed="false">
      <c r="A204" s="40" t="s">
        <v>392</v>
      </c>
      <c r="B204" s="14" t="s">
        <v>190</v>
      </c>
      <c r="C204" s="14"/>
      <c r="D204" s="79"/>
      <c r="E204" s="9"/>
      <c r="F204" s="80"/>
      <c r="G204" s="57"/>
    </row>
    <row r="205" customFormat="false" ht="15.75" hidden="false" customHeight="true" outlineLevel="0" collapsed="false">
      <c r="A205" s="83" t="s">
        <v>393</v>
      </c>
      <c r="B205" s="61" t="n">
        <v>86913</v>
      </c>
      <c r="C205" s="47" t="s">
        <v>196</v>
      </c>
      <c r="D205" s="48" t="s">
        <v>184</v>
      </c>
      <c r="E205" s="35" t="n">
        <f aca="false">1*4</f>
        <v>4</v>
      </c>
      <c r="F205" s="49" t="n">
        <v>45.41</v>
      </c>
      <c r="G205" s="24" t="n">
        <f aca="false">ROUND(F205*E205,2)</f>
        <v>181.64</v>
      </c>
    </row>
    <row r="206" customFormat="false" ht="25.5" hidden="false" customHeight="true" outlineLevel="0" collapsed="false">
      <c r="A206" s="83" t="s">
        <v>394</v>
      </c>
      <c r="B206" s="61" t="n">
        <v>90373</v>
      </c>
      <c r="C206" s="47" t="s">
        <v>258</v>
      </c>
      <c r="D206" s="48" t="s">
        <v>184</v>
      </c>
      <c r="E206" s="35" t="n">
        <f aca="false">1*4</f>
        <v>4</v>
      </c>
      <c r="F206" s="49" t="n">
        <v>16.07</v>
      </c>
      <c r="G206" s="24" t="n">
        <f aca="false">ROUND(F206*E206,2)</f>
        <v>64.28</v>
      </c>
    </row>
    <row r="207" customFormat="false" ht="25.5" hidden="false" customHeight="true" outlineLevel="0" collapsed="false">
      <c r="A207" s="83" t="s">
        <v>395</v>
      </c>
      <c r="B207" s="61" t="n">
        <v>89356</v>
      </c>
      <c r="C207" s="47" t="s">
        <v>271</v>
      </c>
      <c r="D207" s="48" t="s">
        <v>31</v>
      </c>
      <c r="E207" s="35" t="n">
        <f aca="false">6*4</f>
        <v>24</v>
      </c>
      <c r="F207" s="49" t="n">
        <v>20.99</v>
      </c>
      <c r="G207" s="24" t="n">
        <f aca="false">ROUND(F207*E207,2)</f>
        <v>503.76</v>
      </c>
    </row>
    <row r="208" customFormat="false" ht="25.5" hidden="false" customHeight="true" outlineLevel="0" collapsed="false">
      <c r="A208" s="83" t="s">
        <v>396</v>
      </c>
      <c r="B208" s="61" t="n">
        <v>89362</v>
      </c>
      <c r="C208" s="47" t="s">
        <v>263</v>
      </c>
      <c r="D208" s="48" t="s">
        <v>184</v>
      </c>
      <c r="E208" s="35" t="n">
        <f aca="false">3*4</f>
        <v>12</v>
      </c>
      <c r="F208" s="49" t="n">
        <v>8.13</v>
      </c>
      <c r="G208" s="24" t="n">
        <f aca="false">ROUND(F208*E208,2)</f>
        <v>97.56</v>
      </c>
    </row>
    <row r="209" customFormat="false" ht="25.5" hidden="false" customHeight="true" outlineLevel="0" collapsed="false">
      <c r="A209" s="83" t="s">
        <v>397</v>
      </c>
      <c r="B209" s="61" t="n">
        <v>89395</v>
      </c>
      <c r="C209" s="47" t="s">
        <v>265</v>
      </c>
      <c r="D209" s="48" t="s">
        <v>184</v>
      </c>
      <c r="E209" s="35" t="n">
        <f aca="false">1*4</f>
        <v>4</v>
      </c>
      <c r="F209" s="49" t="n">
        <v>11.42</v>
      </c>
      <c r="G209" s="24" t="n">
        <f aca="false">ROUND(F209*E209,2)</f>
        <v>45.68</v>
      </c>
    </row>
    <row r="210" customFormat="false" ht="15.75" hidden="false" customHeight="true" outlineLevel="0" collapsed="false">
      <c r="A210" s="83" t="s">
        <v>398</v>
      </c>
      <c r="B210" s="61" t="s">
        <v>208</v>
      </c>
      <c r="C210" s="47" t="s">
        <v>209</v>
      </c>
      <c r="D210" s="48" t="s">
        <v>184</v>
      </c>
      <c r="E210" s="35" t="n">
        <f aca="false">1*4</f>
        <v>4</v>
      </c>
      <c r="F210" s="49" t="n">
        <v>22.78</v>
      </c>
      <c r="G210" s="24" t="n">
        <f aca="false">ROUND(F210*E210,2)</f>
        <v>91.12</v>
      </c>
    </row>
    <row r="211" customFormat="false" ht="25.5" hidden="false" customHeight="true" outlineLevel="0" collapsed="false">
      <c r="A211" s="83" t="s">
        <v>399</v>
      </c>
      <c r="B211" s="61" t="n">
        <v>89711</v>
      </c>
      <c r="C211" s="47" t="s">
        <v>203</v>
      </c>
      <c r="D211" s="48" t="s">
        <v>31</v>
      </c>
      <c r="E211" s="35" t="n">
        <v>24.14</v>
      </c>
      <c r="F211" s="49" t="n">
        <v>19.23</v>
      </c>
      <c r="G211" s="24" t="n">
        <f aca="false">ROUND(F211*E211,2)</f>
        <v>464.21</v>
      </c>
    </row>
    <row r="212" customFormat="false" ht="15.75" hidden="false" customHeight="true" outlineLevel="0" collapsed="false">
      <c r="A212" s="83" t="s">
        <v>400</v>
      </c>
      <c r="B212" s="61" t="n">
        <v>89726</v>
      </c>
      <c r="C212" s="47" t="s">
        <v>234</v>
      </c>
      <c r="D212" s="48" t="s">
        <v>184</v>
      </c>
      <c r="E212" s="35" t="n">
        <f aca="false">2*4</f>
        <v>8</v>
      </c>
      <c r="F212" s="49" t="n">
        <v>6.87</v>
      </c>
      <c r="G212" s="24" t="n">
        <f aca="false">ROUND(F212*E212,2)</f>
        <v>54.96</v>
      </c>
    </row>
    <row r="213" customFormat="false" ht="15.75" hidden="false" customHeight="true" outlineLevel="0" collapsed="false">
      <c r="A213" s="37" t="s">
        <v>401</v>
      </c>
      <c r="B213" s="37"/>
      <c r="C213" s="37"/>
      <c r="D213" s="37"/>
      <c r="E213" s="37"/>
      <c r="F213" s="37"/>
      <c r="G213" s="38" t="n">
        <f aca="false">SUM(G205:G212)</f>
        <v>1503.21</v>
      </c>
    </row>
    <row r="214" customFormat="false" ht="15.75" hidden="false" customHeight="true" outlineLevel="0" collapsed="false">
      <c r="A214" s="86"/>
      <c r="B214" s="87"/>
      <c r="C214" s="88"/>
      <c r="D214" s="89"/>
      <c r="E214" s="90"/>
      <c r="F214" s="91"/>
      <c r="G214" s="92"/>
    </row>
    <row r="215" customFormat="false" ht="15.75" hidden="false" customHeight="true" outlineLevel="0" collapsed="false">
      <c r="A215" s="40" t="s">
        <v>402</v>
      </c>
      <c r="B215" s="53" t="s">
        <v>276</v>
      </c>
      <c r="C215" s="53"/>
      <c r="D215" s="54"/>
      <c r="E215" s="55"/>
      <c r="F215" s="93"/>
      <c r="G215" s="57"/>
    </row>
    <row r="216" customFormat="false" ht="25.5" hidden="false" customHeight="true" outlineLevel="0" collapsed="false">
      <c r="A216" s="83" t="s">
        <v>403</v>
      </c>
      <c r="B216" s="61" t="n">
        <v>93653</v>
      </c>
      <c r="C216" s="47" t="s">
        <v>292</v>
      </c>
      <c r="D216" s="48" t="s">
        <v>8</v>
      </c>
      <c r="E216" s="35" t="n">
        <v>4</v>
      </c>
      <c r="F216" s="49" t="n">
        <v>18.7</v>
      </c>
      <c r="G216" s="24" t="n">
        <f aca="false">ROUND(F216*E216,2)</f>
        <v>74.8</v>
      </c>
    </row>
    <row r="217" customFormat="false" ht="25.5" hidden="false" customHeight="true" outlineLevel="0" collapsed="false">
      <c r="A217" s="83" t="s">
        <v>404</v>
      </c>
      <c r="B217" s="61" t="n">
        <v>91926</v>
      </c>
      <c r="C217" s="47" t="s">
        <v>298</v>
      </c>
      <c r="D217" s="48" t="s">
        <v>31</v>
      </c>
      <c r="E217" s="35" t="n">
        <v>285</v>
      </c>
      <c r="F217" s="49" t="n">
        <v>3.73</v>
      </c>
      <c r="G217" s="24" t="n">
        <f aca="false">ROUND(F217*E217,2)</f>
        <v>1063.05</v>
      </c>
    </row>
    <row r="218" customFormat="false" ht="25.5" hidden="false" customHeight="true" outlineLevel="0" collapsed="false">
      <c r="A218" s="83" t="s">
        <v>405</v>
      </c>
      <c r="B218" s="61" t="s">
        <v>284</v>
      </c>
      <c r="C218" s="47" t="s">
        <v>285</v>
      </c>
      <c r="D218" s="48" t="s">
        <v>31</v>
      </c>
      <c r="E218" s="35" t="n">
        <v>21</v>
      </c>
      <c r="F218" s="49" t="n">
        <v>20</v>
      </c>
      <c r="G218" s="24" t="n">
        <f aca="false">ROUND(F218*E218,2)</f>
        <v>420</v>
      </c>
    </row>
    <row r="219" customFormat="false" ht="25.5" hidden="false" customHeight="true" outlineLevel="0" collapsed="false">
      <c r="A219" s="83" t="s">
        <v>406</v>
      </c>
      <c r="B219" s="61" t="s">
        <v>303</v>
      </c>
      <c r="C219" s="47" t="s">
        <v>304</v>
      </c>
      <c r="D219" s="48" t="s">
        <v>8</v>
      </c>
      <c r="E219" s="35" t="n">
        <v>4</v>
      </c>
      <c r="F219" s="49" t="n">
        <v>35.76</v>
      </c>
      <c r="G219" s="24" t="n">
        <f aca="false">ROUND(F219*E219,2)</f>
        <v>143.04</v>
      </c>
    </row>
    <row r="220" customFormat="false" ht="25.5" hidden="false" customHeight="true" outlineLevel="0" collapsed="false">
      <c r="A220" s="83" t="s">
        <v>407</v>
      </c>
      <c r="B220" s="61" t="n">
        <v>97607</v>
      </c>
      <c r="C220" s="47" t="s">
        <v>408</v>
      </c>
      <c r="D220" s="48" t="s">
        <v>8</v>
      </c>
      <c r="E220" s="35" t="n">
        <v>4</v>
      </c>
      <c r="F220" s="49" t="n">
        <v>147.24</v>
      </c>
      <c r="G220" s="24" t="n">
        <f aca="false">ROUND(F220*E220,2)</f>
        <v>588.96</v>
      </c>
    </row>
    <row r="221" customFormat="false" ht="25.5" hidden="false" customHeight="true" outlineLevel="0" collapsed="false">
      <c r="A221" s="83" t="s">
        <v>409</v>
      </c>
      <c r="B221" s="61" t="s">
        <v>316</v>
      </c>
      <c r="C221" s="47" t="s">
        <v>317</v>
      </c>
      <c r="D221" s="48" t="s">
        <v>8</v>
      </c>
      <c r="E221" s="35" t="n">
        <v>4</v>
      </c>
      <c r="F221" s="49" t="n">
        <v>34.2</v>
      </c>
      <c r="G221" s="24" t="n">
        <f aca="false">ROUND(F221*E221,2)</f>
        <v>136.8</v>
      </c>
    </row>
    <row r="222" customFormat="false" ht="15.75" hidden="false" customHeight="true" outlineLevel="0" collapsed="false">
      <c r="A222" s="37" t="s">
        <v>410</v>
      </c>
      <c r="B222" s="37"/>
      <c r="C222" s="37"/>
      <c r="D222" s="37"/>
      <c r="E222" s="37"/>
      <c r="F222" s="37"/>
      <c r="G222" s="38" t="n">
        <f aca="false">SUM(G216:G221)</f>
        <v>2426.65</v>
      </c>
    </row>
    <row r="223" customFormat="false" ht="15.75" hidden="false" customHeight="true" outlineLevel="0" collapsed="false">
      <c r="A223" s="86"/>
      <c r="B223" s="87"/>
      <c r="C223" s="88"/>
      <c r="D223" s="89"/>
      <c r="E223" s="90"/>
      <c r="F223" s="91"/>
      <c r="G223" s="92"/>
    </row>
    <row r="224" customFormat="false" ht="15.75" hidden="false" customHeight="true" outlineLevel="0" collapsed="false">
      <c r="A224" s="94" t="s">
        <v>411</v>
      </c>
      <c r="B224" s="94"/>
      <c r="C224" s="94"/>
      <c r="D224" s="94"/>
      <c r="E224" s="94"/>
      <c r="F224" s="94"/>
      <c r="G224" s="95" t="n">
        <f aca="false">SUM(G222,G213,G203,G184,G177,G158,G151,G131,G90,G85,G79,G51,G37,G16,G10,G6)</f>
        <v>201828.13</v>
      </c>
    </row>
    <row r="225" customFormat="false" ht="15.75" hidden="false" customHeight="true" outlineLevel="0" collapsed="false">
      <c r="A225" s="94" t="s">
        <v>412</v>
      </c>
      <c r="B225" s="94"/>
      <c r="C225" s="94"/>
      <c r="D225" s="94"/>
      <c r="E225" s="94"/>
      <c r="F225" s="94"/>
      <c r="G225" s="95" t="n">
        <f aca="false">ROUND(G224*G2,2)</f>
        <v>50679.04</v>
      </c>
    </row>
    <row r="226" customFormat="false" ht="15.75" hidden="false" customHeight="true" outlineLevel="0" collapsed="false">
      <c r="A226" s="96" t="s">
        <v>413</v>
      </c>
      <c r="B226" s="96"/>
      <c r="C226" s="96"/>
      <c r="D226" s="96"/>
      <c r="E226" s="96"/>
      <c r="F226" s="96"/>
      <c r="G226" s="97" t="n">
        <f aca="false">SUM(G224:G225)+0.02</f>
        <v>252507.19</v>
      </c>
      <c r="J226" s="98"/>
    </row>
  </sheetData>
  <mergeCells count="70">
    <mergeCell ref="A1:D1"/>
    <mergeCell ref="E1:F1"/>
    <mergeCell ref="A2:D2"/>
    <mergeCell ref="E2:F2"/>
    <mergeCell ref="B4:C4"/>
    <mergeCell ref="A6:F6"/>
    <mergeCell ref="A7:G7"/>
    <mergeCell ref="B8:C8"/>
    <mergeCell ref="A10:F10"/>
    <mergeCell ref="A11:G11"/>
    <mergeCell ref="B12:C12"/>
    <mergeCell ref="A16:F16"/>
    <mergeCell ref="A17:G17"/>
    <mergeCell ref="B18:C18"/>
    <mergeCell ref="B19:C19"/>
    <mergeCell ref="B20:C20"/>
    <mergeCell ref="B30:C30"/>
    <mergeCell ref="B34:C34"/>
    <mergeCell ref="A37:F37"/>
    <mergeCell ref="B39:C39"/>
    <mergeCell ref="B40:C40"/>
    <mergeCell ref="B42:C42"/>
    <mergeCell ref="B45:C45"/>
    <mergeCell ref="B47:C47"/>
    <mergeCell ref="A51:F51"/>
    <mergeCell ref="B53:C53"/>
    <mergeCell ref="B54:C54"/>
    <mergeCell ref="B56:C56"/>
    <mergeCell ref="B60:C60"/>
    <mergeCell ref="B65:C65"/>
    <mergeCell ref="B67:C67"/>
    <mergeCell ref="B71:C71"/>
    <mergeCell ref="B76:C76"/>
    <mergeCell ref="A79:F79"/>
    <mergeCell ref="B81:C81"/>
    <mergeCell ref="A85:F85"/>
    <mergeCell ref="B87:C87"/>
    <mergeCell ref="A90:F90"/>
    <mergeCell ref="B92:C92"/>
    <mergeCell ref="B93:C93"/>
    <mergeCell ref="B121:C121"/>
    <mergeCell ref="A131:F131"/>
    <mergeCell ref="B133:C133"/>
    <mergeCell ref="A151:F151"/>
    <mergeCell ref="B153:C153"/>
    <mergeCell ref="A158:F158"/>
    <mergeCell ref="B160:C160"/>
    <mergeCell ref="B161:C161"/>
    <mergeCell ref="B162:C162"/>
    <mergeCell ref="B173:C173"/>
    <mergeCell ref="A177:F177"/>
    <mergeCell ref="B178:C178"/>
    <mergeCell ref="B179:C179"/>
    <mergeCell ref="B182:C182"/>
    <mergeCell ref="A184:F184"/>
    <mergeCell ref="B185:C185"/>
    <mergeCell ref="B186:C186"/>
    <mergeCell ref="B188:C188"/>
    <mergeCell ref="B192:C192"/>
    <mergeCell ref="B195:C195"/>
    <mergeCell ref="B198:C198"/>
    <mergeCell ref="B200:C200"/>
    <mergeCell ref="A203:F203"/>
    <mergeCell ref="B204:C204"/>
    <mergeCell ref="A213:F213"/>
    <mergeCell ref="B215:C215"/>
    <mergeCell ref="A222:F222"/>
    <mergeCell ref="A224:F224"/>
    <mergeCell ref="A225:F225"/>
    <mergeCell ref="A226:F226"/>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P1303"/>
  <sheetViews>
    <sheetView windowProtection="false" showFormulas="false" showGridLines="true" showRowColHeaders="true" showZeros="true" rightToLeft="false" tabSelected="false" showOutlineSymbols="true" defaultGridColor="true" view="normal" topLeftCell="A1297" colorId="64" zoomScale="100" zoomScaleNormal="100" zoomScalePageLayoutView="100" workbookViewId="0">
      <selection pane="topLeft" activeCell="I18" activeCellId="0" sqref="I18"/>
    </sheetView>
  </sheetViews>
  <sheetFormatPr defaultRowHeight="15"/>
  <cols>
    <col collapsed="false" hidden="false" max="1" min="1" style="0" width="14.1734693877551"/>
    <col collapsed="false" hidden="false" max="2" min="2" style="0" width="14.8469387755102"/>
    <col collapsed="false" hidden="false" max="3" min="3" style="0" width="14.1734693877551"/>
    <col collapsed="false" hidden="false" max="4" min="4" style="0" width="68.4387755102041"/>
    <col collapsed="false" hidden="false" max="5" min="5" style="0" width="13.2295918367347"/>
    <col collapsed="false" hidden="false" max="1025" min="6" style="0" width="14.1734693877551"/>
  </cols>
  <sheetData>
    <row r="1" customFormat="false" ht="15" hidden="false" customHeight="true" outlineLevel="0" collapsed="false">
      <c r="A1" s="99" t="s">
        <v>0</v>
      </c>
      <c r="B1" s="99"/>
      <c r="C1" s="99"/>
      <c r="D1" s="99"/>
      <c r="E1" s="99"/>
      <c r="F1" s="100" t="s">
        <v>1</v>
      </c>
      <c r="G1" s="100"/>
      <c r="H1" s="101" t="s">
        <v>2</v>
      </c>
      <c r="I1" s="102"/>
    </row>
    <row r="2" customFormat="false" ht="15" hidden="false" customHeight="true" outlineLevel="0" collapsed="false">
      <c r="A2" s="103" t="s">
        <v>414</v>
      </c>
      <c r="B2" s="103"/>
      <c r="C2" s="103"/>
      <c r="D2" s="103"/>
      <c r="E2" s="103"/>
      <c r="F2" s="100" t="s">
        <v>4</v>
      </c>
      <c r="G2" s="100"/>
      <c r="H2" s="104" t="s">
        <v>415</v>
      </c>
      <c r="I2" s="102"/>
      <c r="J2" s="102"/>
      <c r="K2" s="102"/>
      <c r="L2" s="102"/>
      <c r="M2" s="102"/>
      <c r="N2" s="102"/>
      <c r="O2" s="102"/>
      <c r="P2" s="102"/>
    </row>
    <row r="3" customFormat="false" ht="15" hidden="false" customHeight="false" outlineLevel="0" collapsed="false">
      <c r="A3" s="105"/>
      <c r="B3" s="106"/>
      <c r="C3" s="106"/>
      <c r="D3" s="106"/>
      <c r="E3" s="106"/>
      <c r="F3" s="107"/>
      <c r="G3" s="108"/>
      <c r="H3" s="108"/>
      <c r="I3" s="102"/>
    </row>
    <row r="4" customFormat="false" ht="15" hidden="false" customHeight="false" outlineLevel="0" collapsed="false">
      <c r="A4" s="109" t="s">
        <v>416</v>
      </c>
      <c r="B4" s="109"/>
      <c r="C4" s="109"/>
      <c r="D4" s="110" t="s">
        <v>12</v>
      </c>
      <c r="E4" s="111"/>
      <c r="F4" s="112"/>
      <c r="G4" s="109"/>
      <c r="H4" s="113"/>
      <c r="I4" s="102"/>
    </row>
    <row r="5" customFormat="false" ht="15" hidden="false" customHeight="false" outlineLevel="0" collapsed="false">
      <c r="A5" s="114" t="s">
        <v>417</v>
      </c>
      <c r="B5" s="114" t="s">
        <v>418</v>
      </c>
      <c r="C5" s="114" t="s">
        <v>419</v>
      </c>
      <c r="D5" s="115" t="s">
        <v>420</v>
      </c>
      <c r="E5" s="114" t="s">
        <v>421</v>
      </c>
      <c r="F5" s="116" t="s">
        <v>422</v>
      </c>
      <c r="G5" s="114" t="s">
        <v>423</v>
      </c>
      <c r="H5" s="114" t="s">
        <v>424</v>
      </c>
      <c r="I5" s="102"/>
    </row>
    <row r="6" customFormat="false" ht="15" hidden="false" customHeight="false" outlineLevel="0" collapsed="false">
      <c r="A6" s="117" t="s">
        <v>425</v>
      </c>
      <c r="B6" s="117" t="s">
        <v>426</v>
      </c>
      <c r="C6" s="117" t="s">
        <v>427</v>
      </c>
      <c r="D6" s="118" t="s">
        <v>15</v>
      </c>
      <c r="E6" s="117" t="s">
        <v>16</v>
      </c>
      <c r="F6" s="119" t="n">
        <v>0.5</v>
      </c>
      <c r="G6" s="120" t="n">
        <v>0</v>
      </c>
      <c r="H6" s="120" t="n">
        <v>0</v>
      </c>
      <c r="I6" s="102"/>
    </row>
    <row r="7" customFormat="false" ht="15" hidden="false" customHeight="false" outlineLevel="0" collapsed="false">
      <c r="A7" s="121"/>
      <c r="B7" s="121"/>
      <c r="C7" s="121"/>
      <c r="D7" s="121"/>
      <c r="E7" s="121"/>
      <c r="F7" s="122"/>
      <c r="G7" s="123"/>
      <c r="H7" s="124"/>
      <c r="I7" s="102"/>
    </row>
    <row r="8" customFormat="false" ht="15" hidden="false" customHeight="false" outlineLevel="0" collapsed="false">
      <c r="A8" s="125"/>
      <c r="B8" s="125"/>
      <c r="C8" s="125"/>
      <c r="D8" s="125"/>
      <c r="E8" s="125"/>
      <c r="F8" s="126"/>
      <c r="G8" s="127"/>
      <c r="H8" s="127"/>
      <c r="I8" s="102"/>
    </row>
    <row r="9" customFormat="false" ht="15" hidden="false" customHeight="false" outlineLevel="0" collapsed="false">
      <c r="A9" s="109" t="s">
        <v>428</v>
      </c>
      <c r="B9" s="109"/>
      <c r="C9" s="109"/>
      <c r="D9" s="110" t="s">
        <v>18</v>
      </c>
      <c r="E9" s="111"/>
      <c r="F9" s="112"/>
      <c r="G9" s="109"/>
      <c r="H9" s="113"/>
      <c r="I9" s="102"/>
    </row>
    <row r="10" customFormat="false" ht="15" hidden="false" customHeight="false" outlineLevel="0" collapsed="false">
      <c r="A10" s="114" t="s">
        <v>429</v>
      </c>
      <c r="B10" s="114" t="s">
        <v>418</v>
      </c>
      <c r="C10" s="114" t="s">
        <v>419</v>
      </c>
      <c r="D10" s="115" t="s">
        <v>420</v>
      </c>
      <c r="E10" s="114" t="s">
        <v>421</v>
      </c>
      <c r="F10" s="116" t="s">
        <v>422</v>
      </c>
      <c r="G10" s="114" t="s">
        <v>423</v>
      </c>
      <c r="H10" s="114" t="s">
        <v>424</v>
      </c>
      <c r="I10" s="102"/>
    </row>
    <row r="11" customFormat="false" ht="15" hidden="false" customHeight="false" outlineLevel="0" collapsed="false">
      <c r="A11" s="117" t="s">
        <v>425</v>
      </c>
      <c r="B11" s="117" t="s">
        <v>430</v>
      </c>
      <c r="C11" s="117" t="s">
        <v>431</v>
      </c>
      <c r="D11" s="118" t="s">
        <v>432</v>
      </c>
      <c r="E11" s="117" t="s">
        <v>433</v>
      </c>
      <c r="F11" s="119" t="n">
        <v>1</v>
      </c>
      <c r="G11" s="120" t="n">
        <v>6238.91</v>
      </c>
      <c r="H11" s="120" t="n">
        <v>6238.91</v>
      </c>
      <c r="I11" s="102"/>
    </row>
    <row r="12" customFormat="false" ht="15" hidden="false" customHeight="false" outlineLevel="0" collapsed="false">
      <c r="A12" s="128" t="s">
        <v>434</v>
      </c>
      <c r="B12" s="128" t="s">
        <v>435</v>
      </c>
      <c r="C12" s="128" t="s">
        <v>431</v>
      </c>
      <c r="D12" s="129" t="s">
        <v>436</v>
      </c>
      <c r="E12" s="128" t="s">
        <v>433</v>
      </c>
      <c r="F12" s="130" t="n">
        <v>1</v>
      </c>
      <c r="G12" s="131" t="n">
        <v>75.68</v>
      </c>
      <c r="H12" s="131" t="n">
        <v>75.68</v>
      </c>
      <c r="I12" s="102"/>
    </row>
    <row r="13" customFormat="false" ht="15" hidden="false" customHeight="false" outlineLevel="0" collapsed="false">
      <c r="A13" s="132" t="s">
        <v>437</v>
      </c>
      <c r="B13" s="132" t="s">
        <v>438</v>
      </c>
      <c r="C13" s="132" t="s">
        <v>431</v>
      </c>
      <c r="D13" s="133" t="s">
        <v>439</v>
      </c>
      <c r="E13" s="132" t="s">
        <v>433</v>
      </c>
      <c r="F13" s="134" t="n">
        <v>1</v>
      </c>
      <c r="G13" s="135" t="n">
        <v>5777.56</v>
      </c>
      <c r="H13" s="135" t="n">
        <v>5777.56</v>
      </c>
      <c r="I13" s="102"/>
    </row>
    <row r="14" customFormat="false" ht="15" hidden="false" customHeight="false" outlineLevel="0" collapsed="false">
      <c r="A14" s="132" t="s">
        <v>437</v>
      </c>
      <c r="B14" s="132" t="s">
        <v>440</v>
      </c>
      <c r="C14" s="132" t="s">
        <v>431</v>
      </c>
      <c r="D14" s="133" t="s">
        <v>441</v>
      </c>
      <c r="E14" s="132" t="s">
        <v>433</v>
      </c>
      <c r="F14" s="134" t="n">
        <v>1</v>
      </c>
      <c r="G14" s="135" t="n">
        <v>202.94</v>
      </c>
      <c r="H14" s="135" t="n">
        <v>202.94</v>
      </c>
      <c r="I14" s="102"/>
    </row>
    <row r="15" customFormat="false" ht="15" hidden="false" customHeight="false" outlineLevel="0" collapsed="false">
      <c r="A15" s="132" t="s">
        <v>437</v>
      </c>
      <c r="B15" s="132" t="s">
        <v>442</v>
      </c>
      <c r="C15" s="132" t="s">
        <v>431</v>
      </c>
      <c r="D15" s="133" t="s">
        <v>443</v>
      </c>
      <c r="E15" s="132" t="s">
        <v>433</v>
      </c>
      <c r="F15" s="134" t="n">
        <v>1</v>
      </c>
      <c r="G15" s="135" t="n">
        <v>152.35</v>
      </c>
      <c r="H15" s="135" t="n">
        <v>152.35</v>
      </c>
      <c r="I15" s="102"/>
    </row>
    <row r="16" customFormat="false" ht="15" hidden="false" customHeight="false" outlineLevel="0" collapsed="false">
      <c r="A16" s="132" t="s">
        <v>437</v>
      </c>
      <c r="B16" s="132" t="s">
        <v>444</v>
      </c>
      <c r="C16" s="132" t="s">
        <v>431</v>
      </c>
      <c r="D16" s="133" t="s">
        <v>445</v>
      </c>
      <c r="E16" s="132" t="s">
        <v>433</v>
      </c>
      <c r="F16" s="134" t="n">
        <v>1</v>
      </c>
      <c r="G16" s="135" t="n">
        <v>18.58</v>
      </c>
      <c r="H16" s="135" t="n">
        <v>18.58</v>
      </c>
      <c r="I16" s="102"/>
    </row>
    <row r="17" customFormat="false" ht="15" hidden="false" customHeight="false" outlineLevel="0" collapsed="false">
      <c r="A17" s="132" t="s">
        <v>437</v>
      </c>
      <c r="B17" s="132" t="s">
        <v>446</v>
      </c>
      <c r="C17" s="132" t="s">
        <v>431</v>
      </c>
      <c r="D17" s="133" t="s">
        <v>447</v>
      </c>
      <c r="E17" s="132" t="s">
        <v>433</v>
      </c>
      <c r="F17" s="134" t="n">
        <v>1</v>
      </c>
      <c r="G17" s="135" t="n">
        <v>11.8</v>
      </c>
      <c r="H17" s="135" t="n">
        <v>11.8</v>
      </c>
      <c r="I17" s="102"/>
    </row>
    <row r="18" customFormat="false" ht="15" hidden="false" customHeight="false" outlineLevel="0" collapsed="false">
      <c r="A18" s="121"/>
      <c r="B18" s="121"/>
      <c r="C18" s="121"/>
      <c r="D18" s="121"/>
      <c r="E18" s="121"/>
      <c r="F18" s="122"/>
      <c r="G18" s="123"/>
      <c r="H18" s="124"/>
      <c r="I18" s="102"/>
    </row>
    <row r="19" customFormat="false" ht="15" hidden="false" customHeight="false" outlineLevel="0" collapsed="false">
      <c r="A19" s="125"/>
      <c r="B19" s="125"/>
      <c r="C19" s="125"/>
      <c r="D19" s="125"/>
      <c r="E19" s="125"/>
      <c r="F19" s="126"/>
      <c r="G19" s="127"/>
      <c r="H19" s="127"/>
      <c r="I19" s="102"/>
    </row>
    <row r="20" customFormat="false" ht="15" hidden="false" customHeight="false" outlineLevel="0" collapsed="false">
      <c r="A20" s="109" t="s">
        <v>448</v>
      </c>
      <c r="B20" s="109"/>
      <c r="C20" s="109"/>
      <c r="D20" s="110" t="s">
        <v>23</v>
      </c>
      <c r="E20" s="111"/>
      <c r="F20" s="112"/>
      <c r="G20" s="109"/>
      <c r="H20" s="113"/>
      <c r="I20" s="102"/>
    </row>
    <row r="21" customFormat="false" ht="15" hidden="false" customHeight="false" outlineLevel="0" collapsed="false">
      <c r="A21" s="114" t="s">
        <v>449</v>
      </c>
      <c r="B21" s="114" t="s">
        <v>418</v>
      </c>
      <c r="C21" s="114" t="s">
        <v>419</v>
      </c>
      <c r="D21" s="115" t="s">
        <v>420</v>
      </c>
      <c r="E21" s="114" t="s">
        <v>421</v>
      </c>
      <c r="F21" s="116" t="s">
        <v>422</v>
      </c>
      <c r="G21" s="114" t="s">
        <v>423</v>
      </c>
      <c r="H21" s="114" t="s">
        <v>424</v>
      </c>
      <c r="I21" s="102"/>
    </row>
    <row r="22" customFormat="false" ht="15" hidden="false" customHeight="false" outlineLevel="0" collapsed="false">
      <c r="A22" s="117" t="s">
        <v>425</v>
      </c>
      <c r="B22" s="117" t="s">
        <v>450</v>
      </c>
      <c r="C22" s="117" t="s">
        <v>427</v>
      </c>
      <c r="D22" s="118" t="s">
        <v>26</v>
      </c>
      <c r="E22" s="117" t="s">
        <v>451</v>
      </c>
      <c r="F22" s="119" t="n">
        <v>1</v>
      </c>
      <c r="G22" s="136" t="s">
        <v>452</v>
      </c>
      <c r="H22" s="136" t="s">
        <v>452</v>
      </c>
      <c r="I22" s="102"/>
    </row>
    <row r="23" customFormat="false" ht="15" hidden="false" customHeight="false" outlineLevel="0" collapsed="false">
      <c r="A23" s="132" t="s">
        <v>437</v>
      </c>
      <c r="B23" s="132" t="s">
        <v>453</v>
      </c>
      <c r="C23" s="132" t="s">
        <v>427</v>
      </c>
      <c r="D23" s="133" t="s">
        <v>454</v>
      </c>
      <c r="E23" s="132" t="s">
        <v>451</v>
      </c>
      <c r="F23" s="134" t="n">
        <v>1</v>
      </c>
      <c r="G23" s="137" t="s">
        <v>455</v>
      </c>
      <c r="H23" s="137" t="s">
        <v>455</v>
      </c>
      <c r="I23" s="102"/>
    </row>
    <row r="24" customFormat="false" ht="15" hidden="false" customHeight="false" outlineLevel="0" collapsed="false">
      <c r="A24" s="132" t="s">
        <v>437</v>
      </c>
      <c r="B24" s="132" t="s">
        <v>456</v>
      </c>
      <c r="C24" s="132" t="s">
        <v>427</v>
      </c>
      <c r="D24" s="133" t="s">
        <v>457</v>
      </c>
      <c r="E24" s="132" t="s">
        <v>451</v>
      </c>
      <c r="F24" s="134" t="n">
        <v>1</v>
      </c>
      <c r="G24" s="137" t="s">
        <v>458</v>
      </c>
      <c r="H24" s="137" t="s">
        <v>458</v>
      </c>
      <c r="I24" s="102"/>
    </row>
    <row r="25" customFormat="false" ht="15" hidden="false" customHeight="false" outlineLevel="0" collapsed="false">
      <c r="A25" s="121"/>
      <c r="B25" s="121"/>
      <c r="C25" s="121"/>
      <c r="D25" s="121"/>
      <c r="E25" s="121"/>
      <c r="F25" s="122"/>
      <c r="G25" s="123"/>
      <c r="H25" s="124"/>
      <c r="I25" s="102"/>
    </row>
    <row r="26" customFormat="false" ht="15" hidden="false" customHeight="false" outlineLevel="0" collapsed="false">
      <c r="A26" s="125"/>
      <c r="B26" s="125"/>
      <c r="C26" s="125"/>
      <c r="D26" s="125"/>
      <c r="E26" s="125"/>
      <c r="F26" s="126"/>
      <c r="G26" s="127"/>
      <c r="H26" s="127"/>
      <c r="I26" s="102"/>
    </row>
    <row r="27" customFormat="false" ht="15" hidden="false" customHeight="false" outlineLevel="0" collapsed="false">
      <c r="A27" s="114" t="s">
        <v>459</v>
      </c>
      <c r="B27" s="114" t="s">
        <v>418</v>
      </c>
      <c r="C27" s="114" t="s">
        <v>419</v>
      </c>
      <c r="D27" s="115" t="s">
        <v>420</v>
      </c>
      <c r="E27" s="114" t="s">
        <v>421</v>
      </c>
      <c r="F27" s="116" t="s">
        <v>422</v>
      </c>
      <c r="G27" s="114" t="s">
        <v>423</v>
      </c>
      <c r="H27" s="114" t="s">
        <v>424</v>
      </c>
      <c r="I27" s="102"/>
    </row>
    <row r="28" customFormat="false" ht="15" hidden="false" customHeight="false" outlineLevel="0" collapsed="false">
      <c r="A28" s="117" t="s">
        <v>425</v>
      </c>
      <c r="B28" s="117" t="s">
        <v>460</v>
      </c>
      <c r="C28" s="117" t="s">
        <v>427</v>
      </c>
      <c r="D28" s="118" t="s">
        <v>30</v>
      </c>
      <c r="E28" s="117" t="s">
        <v>31</v>
      </c>
      <c r="F28" s="119" t="n">
        <v>1</v>
      </c>
      <c r="G28" s="136" t="s">
        <v>461</v>
      </c>
      <c r="H28" s="136" t="s">
        <v>461</v>
      </c>
      <c r="I28" s="102"/>
    </row>
    <row r="29" customFormat="false" ht="15" hidden="false" customHeight="false" outlineLevel="0" collapsed="false">
      <c r="A29" s="128" t="s">
        <v>434</v>
      </c>
      <c r="B29" s="128" t="s">
        <v>462</v>
      </c>
      <c r="C29" s="128" t="s">
        <v>427</v>
      </c>
      <c r="D29" s="129" t="s">
        <v>463</v>
      </c>
      <c r="E29" s="128" t="s">
        <v>464</v>
      </c>
      <c r="F29" s="130" t="n">
        <v>0.04</v>
      </c>
      <c r="G29" s="138" t="s">
        <v>465</v>
      </c>
      <c r="H29" s="138" t="s">
        <v>466</v>
      </c>
      <c r="I29" s="102"/>
    </row>
    <row r="30" customFormat="false" ht="15" hidden="false" customHeight="false" outlineLevel="0" collapsed="false">
      <c r="A30" s="128" t="s">
        <v>434</v>
      </c>
      <c r="B30" s="128" t="s">
        <v>467</v>
      </c>
      <c r="C30" s="128" t="s">
        <v>427</v>
      </c>
      <c r="D30" s="129" t="s">
        <v>468</v>
      </c>
      <c r="E30" s="128" t="s">
        <v>469</v>
      </c>
      <c r="F30" s="130" t="n">
        <v>0.004</v>
      </c>
      <c r="G30" s="138" t="s">
        <v>470</v>
      </c>
      <c r="H30" s="138" t="s">
        <v>471</v>
      </c>
      <c r="I30" s="102"/>
    </row>
    <row r="31" customFormat="false" ht="15" hidden="false" customHeight="false" outlineLevel="0" collapsed="false">
      <c r="A31" s="132" t="s">
        <v>437</v>
      </c>
      <c r="B31" s="132" t="s">
        <v>472</v>
      </c>
      <c r="C31" s="132" t="s">
        <v>427</v>
      </c>
      <c r="D31" s="133" t="s">
        <v>473</v>
      </c>
      <c r="E31" s="132" t="s">
        <v>474</v>
      </c>
      <c r="F31" s="134" t="n">
        <v>1.25</v>
      </c>
      <c r="G31" s="137" t="s">
        <v>475</v>
      </c>
      <c r="H31" s="137" t="s">
        <v>476</v>
      </c>
      <c r="I31" s="102"/>
    </row>
    <row r="32" customFormat="false" ht="15" hidden="false" customHeight="false" outlineLevel="0" collapsed="false">
      <c r="A32" s="132" t="s">
        <v>437</v>
      </c>
      <c r="B32" s="132" t="s">
        <v>477</v>
      </c>
      <c r="C32" s="132" t="s">
        <v>427</v>
      </c>
      <c r="D32" s="133" t="s">
        <v>478</v>
      </c>
      <c r="E32" s="132" t="s">
        <v>479</v>
      </c>
      <c r="F32" s="134" t="n">
        <v>0.024</v>
      </c>
      <c r="G32" s="137" t="s">
        <v>480</v>
      </c>
      <c r="H32" s="137" t="s">
        <v>481</v>
      </c>
      <c r="I32" s="102"/>
    </row>
    <row r="33" customFormat="false" ht="15" hidden="false" customHeight="false" outlineLevel="0" collapsed="false">
      <c r="A33" s="132" t="s">
        <v>437</v>
      </c>
      <c r="B33" s="132" t="s">
        <v>482</v>
      </c>
      <c r="C33" s="132" t="s">
        <v>427</v>
      </c>
      <c r="D33" s="133" t="s">
        <v>483</v>
      </c>
      <c r="E33" s="132" t="s">
        <v>474</v>
      </c>
      <c r="F33" s="134" t="n">
        <v>1.05</v>
      </c>
      <c r="G33" s="137" t="s">
        <v>484</v>
      </c>
      <c r="H33" s="137" t="s">
        <v>485</v>
      </c>
      <c r="I33" s="102"/>
    </row>
    <row r="34" customFormat="false" ht="15" hidden="false" customHeight="false" outlineLevel="0" collapsed="false">
      <c r="A34" s="132" t="s">
        <v>437</v>
      </c>
      <c r="B34" s="132" t="s">
        <v>486</v>
      </c>
      <c r="C34" s="132" t="s">
        <v>427</v>
      </c>
      <c r="D34" s="133" t="s">
        <v>487</v>
      </c>
      <c r="E34" s="132" t="s">
        <v>451</v>
      </c>
      <c r="F34" s="134" t="n">
        <v>0.02</v>
      </c>
      <c r="G34" s="137" t="s">
        <v>488</v>
      </c>
      <c r="H34" s="137" t="s">
        <v>489</v>
      </c>
      <c r="I34" s="102"/>
    </row>
    <row r="35" customFormat="false" ht="15" hidden="false" customHeight="false" outlineLevel="0" collapsed="false">
      <c r="A35" s="121"/>
      <c r="B35" s="121"/>
      <c r="C35" s="121"/>
      <c r="D35" s="121"/>
      <c r="E35" s="121"/>
      <c r="F35" s="122"/>
      <c r="G35" s="123"/>
      <c r="H35" s="124"/>
      <c r="I35" s="102"/>
    </row>
    <row r="36" customFormat="false" ht="15" hidden="false" customHeight="false" outlineLevel="0" collapsed="false">
      <c r="A36" s="125"/>
      <c r="B36" s="125"/>
      <c r="C36" s="125"/>
      <c r="D36" s="125"/>
      <c r="E36" s="125"/>
      <c r="F36" s="126"/>
      <c r="G36" s="127"/>
      <c r="H36" s="127"/>
      <c r="I36" s="102"/>
    </row>
    <row r="37" customFormat="false" ht="15" hidden="false" customHeight="false" outlineLevel="0" collapsed="false">
      <c r="A37" s="114" t="s">
        <v>490</v>
      </c>
      <c r="B37" s="114" t="s">
        <v>418</v>
      </c>
      <c r="C37" s="114" t="s">
        <v>419</v>
      </c>
      <c r="D37" s="115" t="s">
        <v>420</v>
      </c>
      <c r="E37" s="114" t="s">
        <v>421</v>
      </c>
      <c r="F37" s="116" t="s">
        <v>422</v>
      </c>
      <c r="G37" s="114" t="s">
        <v>423</v>
      </c>
      <c r="H37" s="114" t="s">
        <v>424</v>
      </c>
      <c r="I37" s="102"/>
    </row>
    <row r="38" customFormat="false" ht="15" hidden="false" customHeight="false" outlineLevel="0" collapsed="false">
      <c r="A38" s="117" t="s">
        <v>425</v>
      </c>
      <c r="B38" s="117" t="s">
        <v>491</v>
      </c>
      <c r="C38" s="117" t="s">
        <v>427</v>
      </c>
      <c r="D38" s="118" t="s">
        <v>34</v>
      </c>
      <c r="E38" s="117" t="s">
        <v>451</v>
      </c>
      <c r="F38" s="119" t="n">
        <v>1</v>
      </c>
      <c r="G38" s="136" t="s">
        <v>492</v>
      </c>
      <c r="H38" s="136" t="s">
        <v>492</v>
      </c>
      <c r="I38" s="102"/>
    </row>
    <row r="39" customFormat="false" ht="15" hidden="false" customHeight="false" outlineLevel="0" collapsed="false">
      <c r="A39" s="128" t="s">
        <v>434</v>
      </c>
      <c r="B39" s="128" t="s">
        <v>493</v>
      </c>
      <c r="C39" s="128" t="s">
        <v>427</v>
      </c>
      <c r="D39" s="129" t="s">
        <v>494</v>
      </c>
      <c r="E39" s="128" t="s">
        <v>464</v>
      </c>
      <c r="F39" s="130" t="n">
        <v>0.07</v>
      </c>
      <c r="G39" s="138" t="s">
        <v>495</v>
      </c>
      <c r="H39" s="138" t="s">
        <v>496</v>
      </c>
      <c r="I39" s="102"/>
    </row>
    <row r="40" customFormat="false" ht="15" hidden="false" customHeight="false" outlineLevel="0" collapsed="false">
      <c r="A40" s="128" t="s">
        <v>434</v>
      </c>
      <c r="B40" s="128" t="s">
        <v>497</v>
      </c>
      <c r="C40" s="128" t="s">
        <v>427</v>
      </c>
      <c r="D40" s="129" t="s">
        <v>498</v>
      </c>
      <c r="E40" s="128" t="s">
        <v>464</v>
      </c>
      <c r="F40" s="130" t="n">
        <v>0.07</v>
      </c>
      <c r="G40" s="138" t="s">
        <v>499</v>
      </c>
      <c r="H40" s="138" t="s">
        <v>500</v>
      </c>
      <c r="I40" s="102"/>
    </row>
    <row r="41" customFormat="false" ht="15" hidden="false" customHeight="false" outlineLevel="0" collapsed="false">
      <c r="A41" s="132" t="s">
        <v>437</v>
      </c>
      <c r="B41" s="132" t="s">
        <v>501</v>
      </c>
      <c r="C41" s="132" t="s">
        <v>427</v>
      </c>
      <c r="D41" s="133" t="s">
        <v>502</v>
      </c>
      <c r="E41" s="132" t="s">
        <v>479</v>
      </c>
      <c r="F41" s="134" t="n">
        <v>0.02</v>
      </c>
      <c r="G41" s="137" t="s">
        <v>503</v>
      </c>
      <c r="H41" s="137" t="s">
        <v>504</v>
      </c>
      <c r="I41" s="102"/>
    </row>
    <row r="42" customFormat="false" ht="15" hidden="false" customHeight="false" outlineLevel="0" collapsed="false">
      <c r="A42" s="132" t="s">
        <v>437</v>
      </c>
      <c r="B42" s="132" t="s">
        <v>472</v>
      </c>
      <c r="C42" s="132" t="s">
        <v>427</v>
      </c>
      <c r="D42" s="133" t="s">
        <v>473</v>
      </c>
      <c r="E42" s="132" t="s">
        <v>474</v>
      </c>
      <c r="F42" s="134" t="n">
        <v>0.3</v>
      </c>
      <c r="G42" s="137" t="s">
        <v>480</v>
      </c>
      <c r="H42" s="137" t="s">
        <v>505</v>
      </c>
      <c r="I42" s="102"/>
    </row>
    <row r="43" customFormat="false" ht="15" hidden="false" customHeight="false" outlineLevel="0" collapsed="false">
      <c r="A43" s="132" t="s">
        <v>437</v>
      </c>
      <c r="B43" s="132" t="s">
        <v>506</v>
      </c>
      <c r="C43" s="132" t="s">
        <v>427</v>
      </c>
      <c r="D43" s="133" t="s">
        <v>507</v>
      </c>
      <c r="E43" s="132" t="s">
        <v>479</v>
      </c>
      <c r="F43" s="134" t="n">
        <v>0.02</v>
      </c>
      <c r="G43" s="137" t="s">
        <v>508</v>
      </c>
      <c r="H43" s="137" t="s">
        <v>509</v>
      </c>
      <c r="I43" s="102"/>
    </row>
    <row r="44" customFormat="false" ht="15" hidden="false" customHeight="false" outlineLevel="0" collapsed="false">
      <c r="A44" s="132" t="s">
        <v>437</v>
      </c>
      <c r="B44" s="132" t="s">
        <v>510</v>
      </c>
      <c r="C44" s="132" t="s">
        <v>427</v>
      </c>
      <c r="D44" s="133" t="s">
        <v>511</v>
      </c>
      <c r="E44" s="132" t="s">
        <v>451</v>
      </c>
      <c r="F44" s="134" t="n">
        <v>0.08</v>
      </c>
      <c r="G44" s="137" t="s">
        <v>512</v>
      </c>
      <c r="H44" s="137" t="s">
        <v>513</v>
      </c>
      <c r="I44" s="102"/>
    </row>
    <row r="45" customFormat="false" ht="15" hidden="false" customHeight="false" outlineLevel="0" collapsed="false">
      <c r="A45" s="121"/>
      <c r="B45" s="121"/>
      <c r="C45" s="121"/>
      <c r="D45" s="121"/>
      <c r="E45" s="121"/>
      <c r="F45" s="122"/>
      <c r="G45" s="123"/>
      <c r="H45" s="124"/>
      <c r="I45" s="102"/>
    </row>
    <row r="46" customFormat="false" ht="15" hidden="false" customHeight="false" outlineLevel="0" collapsed="false">
      <c r="A46" s="125"/>
      <c r="B46" s="125"/>
      <c r="C46" s="125"/>
      <c r="D46" s="125"/>
      <c r="E46" s="125"/>
      <c r="F46" s="126"/>
      <c r="G46" s="127"/>
      <c r="H46" s="127"/>
      <c r="I46" s="102"/>
    </row>
    <row r="47" customFormat="false" ht="15" hidden="false" customHeight="false" outlineLevel="0" collapsed="false">
      <c r="A47" s="109" t="s">
        <v>514</v>
      </c>
      <c r="B47" s="109"/>
      <c r="C47" s="109"/>
      <c r="D47" s="110" t="s">
        <v>36</v>
      </c>
      <c r="E47" s="111"/>
      <c r="F47" s="112"/>
      <c r="G47" s="109"/>
      <c r="H47" s="113"/>
      <c r="I47" s="102"/>
    </row>
    <row r="48" customFormat="false" ht="15" hidden="false" customHeight="false" outlineLevel="0" collapsed="false">
      <c r="A48" s="109" t="s">
        <v>515</v>
      </c>
      <c r="B48" s="109"/>
      <c r="C48" s="109"/>
      <c r="D48" s="110" t="s">
        <v>38</v>
      </c>
      <c r="E48" s="111"/>
      <c r="F48" s="112"/>
      <c r="G48" s="109"/>
      <c r="H48" s="113"/>
      <c r="I48" s="102"/>
    </row>
    <row r="49" customFormat="false" ht="15" hidden="false" customHeight="false" outlineLevel="0" collapsed="false">
      <c r="A49" s="109" t="s">
        <v>516</v>
      </c>
      <c r="B49" s="109"/>
      <c r="C49" s="109"/>
      <c r="D49" s="110" t="s">
        <v>40</v>
      </c>
      <c r="E49" s="111"/>
      <c r="F49" s="112"/>
      <c r="G49" s="109"/>
      <c r="H49" s="113"/>
      <c r="I49" s="102"/>
    </row>
    <row r="50" customFormat="false" ht="15" hidden="false" customHeight="false" outlineLevel="0" collapsed="false">
      <c r="A50" s="114" t="s">
        <v>517</v>
      </c>
      <c r="B50" s="114" t="s">
        <v>418</v>
      </c>
      <c r="C50" s="114" t="s">
        <v>419</v>
      </c>
      <c r="D50" s="115" t="s">
        <v>420</v>
      </c>
      <c r="E50" s="114" t="s">
        <v>421</v>
      </c>
      <c r="F50" s="116" t="s">
        <v>422</v>
      </c>
      <c r="G50" s="114" t="s">
        <v>423</v>
      </c>
      <c r="H50" s="114" t="s">
        <v>424</v>
      </c>
      <c r="I50" s="102"/>
    </row>
    <row r="51" customFormat="false" ht="15" hidden="false" customHeight="false" outlineLevel="0" collapsed="false">
      <c r="A51" s="117" t="s">
        <v>425</v>
      </c>
      <c r="B51" s="117" t="s">
        <v>518</v>
      </c>
      <c r="C51" s="117" t="s">
        <v>431</v>
      </c>
      <c r="D51" s="118" t="s">
        <v>42</v>
      </c>
      <c r="E51" s="117" t="s">
        <v>469</v>
      </c>
      <c r="F51" s="119" t="n">
        <v>1</v>
      </c>
      <c r="G51" s="120" t="n">
        <v>103.42</v>
      </c>
      <c r="H51" s="120" t="n">
        <v>103.42</v>
      </c>
      <c r="I51" s="102"/>
    </row>
    <row r="52" customFormat="false" ht="15" hidden="false" customHeight="false" outlineLevel="0" collapsed="false">
      <c r="A52" s="128" t="s">
        <v>434</v>
      </c>
      <c r="B52" s="128" t="s">
        <v>519</v>
      </c>
      <c r="C52" s="128" t="s">
        <v>431</v>
      </c>
      <c r="D52" s="129" t="s">
        <v>520</v>
      </c>
      <c r="E52" s="128" t="s">
        <v>521</v>
      </c>
      <c r="F52" s="130" t="n">
        <v>1.5562</v>
      </c>
      <c r="G52" s="131" t="n">
        <v>22.06</v>
      </c>
      <c r="H52" s="131" t="n">
        <v>34.32</v>
      </c>
      <c r="I52" s="102"/>
    </row>
    <row r="53" customFormat="false" ht="15" hidden="false" customHeight="false" outlineLevel="0" collapsed="false">
      <c r="A53" s="128" t="s">
        <v>434</v>
      </c>
      <c r="B53" s="128" t="s">
        <v>522</v>
      </c>
      <c r="C53" s="128" t="s">
        <v>431</v>
      </c>
      <c r="D53" s="129" t="s">
        <v>523</v>
      </c>
      <c r="E53" s="128" t="s">
        <v>524</v>
      </c>
      <c r="F53" s="130" t="n">
        <v>0.4411</v>
      </c>
      <c r="G53" s="131" t="n">
        <v>20.56</v>
      </c>
      <c r="H53" s="131" t="n">
        <v>9.06</v>
      </c>
      <c r="I53" s="102"/>
    </row>
    <row r="54" customFormat="false" ht="15" hidden="false" customHeight="false" outlineLevel="0" collapsed="false">
      <c r="A54" s="128" t="s">
        <v>434</v>
      </c>
      <c r="B54" s="128" t="s">
        <v>525</v>
      </c>
      <c r="C54" s="128" t="s">
        <v>431</v>
      </c>
      <c r="D54" s="129" t="s">
        <v>498</v>
      </c>
      <c r="E54" s="128" t="s">
        <v>526</v>
      </c>
      <c r="F54" s="130" t="n">
        <v>3.153</v>
      </c>
      <c r="G54" s="131" t="n">
        <v>16.81</v>
      </c>
      <c r="H54" s="131" t="n">
        <v>53</v>
      </c>
      <c r="I54" s="102"/>
    </row>
    <row r="55" customFormat="false" ht="15" hidden="false" customHeight="false" outlineLevel="0" collapsed="false">
      <c r="A55" s="128" t="s">
        <v>434</v>
      </c>
      <c r="B55" s="128" t="s">
        <v>527</v>
      </c>
      <c r="C55" s="128" t="s">
        <v>431</v>
      </c>
      <c r="D55" s="129" t="s">
        <v>528</v>
      </c>
      <c r="E55" s="128" t="s">
        <v>526</v>
      </c>
      <c r="F55" s="130" t="n">
        <v>0.3051</v>
      </c>
      <c r="G55" s="131" t="n">
        <v>23.1</v>
      </c>
      <c r="H55" s="131" t="n">
        <v>7.04</v>
      </c>
      <c r="I55" s="102"/>
    </row>
    <row r="56" customFormat="false" ht="15" hidden="false" customHeight="false" outlineLevel="0" collapsed="false">
      <c r="A56" s="121"/>
      <c r="B56" s="121"/>
      <c r="C56" s="121"/>
      <c r="D56" s="121"/>
      <c r="E56" s="121"/>
      <c r="F56" s="122"/>
      <c r="G56" s="123"/>
      <c r="H56" s="124"/>
      <c r="I56" s="102"/>
    </row>
    <row r="57" customFormat="false" ht="15" hidden="false" customHeight="false" outlineLevel="0" collapsed="false">
      <c r="A57" s="125"/>
      <c r="B57" s="125"/>
      <c r="C57" s="125"/>
      <c r="D57" s="125"/>
      <c r="E57" s="125"/>
      <c r="F57" s="126"/>
      <c r="G57" s="127"/>
      <c r="H57" s="127"/>
      <c r="I57" s="102"/>
    </row>
    <row r="58" customFormat="false" ht="15" hidden="false" customHeight="false" outlineLevel="0" collapsed="false">
      <c r="A58" s="114" t="s">
        <v>529</v>
      </c>
      <c r="B58" s="114" t="s">
        <v>418</v>
      </c>
      <c r="C58" s="114" t="s">
        <v>419</v>
      </c>
      <c r="D58" s="115" t="s">
        <v>420</v>
      </c>
      <c r="E58" s="114" t="s">
        <v>421</v>
      </c>
      <c r="F58" s="116" t="s">
        <v>422</v>
      </c>
      <c r="G58" s="114" t="s">
        <v>423</v>
      </c>
      <c r="H58" s="114" t="s">
        <v>424</v>
      </c>
      <c r="I58" s="102"/>
    </row>
    <row r="59" customFormat="false" ht="15" hidden="false" customHeight="false" outlineLevel="0" collapsed="false">
      <c r="A59" s="117" t="s">
        <v>425</v>
      </c>
      <c r="B59" s="117" t="s">
        <v>530</v>
      </c>
      <c r="C59" s="117" t="s">
        <v>431</v>
      </c>
      <c r="D59" s="118" t="s">
        <v>45</v>
      </c>
      <c r="E59" s="117" t="s">
        <v>469</v>
      </c>
      <c r="F59" s="119" t="n">
        <v>1</v>
      </c>
      <c r="G59" s="120" t="n">
        <v>66.5</v>
      </c>
      <c r="H59" s="120" t="n">
        <v>66.5</v>
      </c>
      <c r="I59" s="102"/>
    </row>
    <row r="60" customFormat="false" ht="15" hidden="false" customHeight="false" outlineLevel="0" collapsed="false">
      <c r="A60" s="128" t="s">
        <v>434</v>
      </c>
      <c r="B60" s="128" t="s">
        <v>525</v>
      </c>
      <c r="C60" s="128" t="s">
        <v>431</v>
      </c>
      <c r="D60" s="129" t="s">
        <v>498</v>
      </c>
      <c r="E60" s="128" t="s">
        <v>526</v>
      </c>
      <c r="F60" s="130" t="n">
        <v>3.956</v>
      </c>
      <c r="G60" s="131" t="n">
        <v>16.81</v>
      </c>
      <c r="H60" s="131" t="n">
        <v>66.5</v>
      </c>
      <c r="I60" s="102"/>
    </row>
    <row r="61" customFormat="false" ht="15" hidden="false" customHeight="false" outlineLevel="0" collapsed="false">
      <c r="A61" s="121"/>
      <c r="B61" s="121"/>
      <c r="C61" s="121"/>
      <c r="D61" s="121"/>
      <c r="E61" s="121"/>
      <c r="F61" s="122"/>
      <c r="G61" s="123"/>
      <c r="H61" s="124"/>
      <c r="I61" s="102"/>
    </row>
    <row r="62" customFormat="false" ht="15" hidden="false" customHeight="false" outlineLevel="0" collapsed="false">
      <c r="A62" s="125"/>
      <c r="B62" s="125"/>
      <c r="C62" s="125"/>
      <c r="D62" s="125"/>
      <c r="E62" s="125"/>
      <c r="F62" s="126"/>
      <c r="G62" s="127"/>
      <c r="H62" s="127"/>
      <c r="I62" s="102"/>
    </row>
    <row r="63" customFormat="false" ht="15" hidden="false" customHeight="false" outlineLevel="0" collapsed="false">
      <c r="A63" s="114" t="s">
        <v>531</v>
      </c>
      <c r="B63" s="114" t="s">
        <v>418</v>
      </c>
      <c r="C63" s="114" t="s">
        <v>419</v>
      </c>
      <c r="D63" s="115" t="s">
        <v>420</v>
      </c>
      <c r="E63" s="114" t="s">
        <v>421</v>
      </c>
      <c r="F63" s="116" t="s">
        <v>422</v>
      </c>
      <c r="G63" s="114" t="s">
        <v>423</v>
      </c>
      <c r="H63" s="114" t="s">
        <v>424</v>
      </c>
      <c r="I63" s="102"/>
    </row>
    <row r="64" customFormat="false" ht="15" hidden="false" customHeight="false" outlineLevel="0" collapsed="false">
      <c r="A64" s="117" t="s">
        <v>425</v>
      </c>
      <c r="B64" s="117" t="s">
        <v>532</v>
      </c>
      <c r="C64" s="117" t="s">
        <v>431</v>
      </c>
      <c r="D64" s="118" t="s">
        <v>47</v>
      </c>
      <c r="E64" s="117" t="s">
        <v>469</v>
      </c>
      <c r="F64" s="119" t="n">
        <v>1</v>
      </c>
      <c r="G64" s="120" t="n">
        <v>27.29</v>
      </c>
      <c r="H64" s="120" t="n">
        <v>27.29</v>
      </c>
      <c r="I64" s="139"/>
      <c r="J64" s="140"/>
      <c r="K64" s="140"/>
      <c r="L64" s="140"/>
      <c r="M64" s="140"/>
      <c r="N64" s="140"/>
      <c r="O64" s="140"/>
      <c r="P64" s="140"/>
    </row>
    <row r="65" customFormat="false" ht="15" hidden="false" customHeight="false" outlineLevel="0" collapsed="false">
      <c r="A65" s="128" t="s">
        <v>434</v>
      </c>
      <c r="B65" s="128" t="s">
        <v>533</v>
      </c>
      <c r="C65" s="128" t="s">
        <v>431</v>
      </c>
      <c r="D65" s="129" t="s">
        <v>534</v>
      </c>
      <c r="E65" s="128" t="s">
        <v>524</v>
      </c>
      <c r="F65" s="130" t="n">
        <v>0.254</v>
      </c>
      <c r="G65" s="131" t="n">
        <v>23.25</v>
      </c>
      <c r="H65" s="131" t="n">
        <v>5.9</v>
      </c>
      <c r="I65" s="102"/>
    </row>
    <row r="66" customFormat="false" ht="15" hidden="false" customHeight="false" outlineLevel="0" collapsed="false">
      <c r="A66" s="128" t="s">
        <v>434</v>
      </c>
      <c r="B66" s="128" t="s">
        <v>535</v>
      </c>
      <c r="C66" s="128" t="s">
        <v>431</v>
      </c>
      <c r="D66" s="129" t="s">
        <v>536</v>
      </c>
      <c r="E66" s="128" t="s">
        <v>521</v>
      </c>
      <c r="F66" s="130" t="n">
        <v>0.274</v>
      </c>
      <c r="G66" s="131" t="n">
        <v>31.29</v>
      </c>
      <c r="H66" s="131" t="n">
        <v>8.57</v>
      </c>
      <c r="I66" s="102"/>
    </row>
    <row r="67" customFormat="false" ht="15" hidden="false" customHeight="false" outlineLevel="0" collapsed="false">
      <c r="A67" s="128" t="s">
        <v>434</v>
      </c>
      <c r="B67" s="128" t="s">
        <v>537</v>
      </c>
      <c r="C67" s="128" t="s">
        <v>431</v>
      </c>
      <c r="D67" s="129" t="s">
        <v>538</v>
      </c>
      <c r="E67" s="128" t="s">
        <v>469</v>
      </c>
      <c r="F67" s="130" t="n">
        <v>1</v>
      </c>
      <c r="G67" s="131" t="n">
        <v>1.9</v>
      </c>
      <c r="H67" s="131" t="n">
        <v>1.9</v>
      </c>
      <c r="I67" s="102"/>
    </row>
    <row r="68" customFormat="false" ht="15" hidden="false" customHeight="false" outlineLevel="0" collapsed="false">
      <c r="A68" s="128" t="s">
        <v>434</v>
      </c>
      <c r="B68" s="128" t="s">
        <v>525</v>
      </c>
      <c r="C68" s="128" t="s">
        <v>431</v>
      </c>
      <c r="D68" s="129" t="s">
        <v>498</v>
      </c>
      <c r="E68" s="128" t="s">
        <v>526</v>
      </c>
      <c r="F68" s="130" t="n">
        <v>0.65</v>
      </c>
      <c r="G68" s="131" t="n">
        <v>16.81</v>
      </c>
      <c r="H68" s="131" t="n">
        <v>10.92</v>
      </c>
      <c r="I68" s="102"/>
    </row>
    <row r="69" customFormat="false" ht="15" hidden="false" customHeight="false" outlineLevel="0" collapsed="false">
      <c r="A69" s="121"/>
      <c r="B69" s="121"/>
      <c r="C69" s="121"/>
      <c r="D69" s="121"/>
      <c r="E69" s="121"/>
      <c r="F69" s="122"/>
      <c r="G69" s="123"/>
      <c r="H69" s="124"/>
      <c r="I69" s="102"/>
    </row>
    <row r="70" customFormat="false" ht="15" hidden="false" customHeight="false" outlineLevel="0" collapsed="false">
      <c r="A70" s="125"/>
      <c r="B70" s="125"/>
      <c r="C70" s="125"/>
      <c r="D70" s="125"/>
      <c r="E70" s="125"/>
      <c r="F70" s="126"/>
      <c r="G70" s="127"/>
      <c r="H70" s="127"/>
      <c r="I70" s="102"/>
    </row>
    <row r="71" customFormat="false" ht="15" hidden="false" customHeight="false" outlineLevel="0" collapsed="false">
      <c r="A71" s="114" t="s">
        <v>539</v>
      </c>
      <c r="B71" s="114" t="s">
        <v>418</v>
      </c>
      <c r="C71" s="114" t="s">
        <v>419</v>
      </c>
      <c r="D71" s="115" t="s">
        <v>420</v>
      </c>
      <c r="E71" s="114" t="s">
        <v>421</v>
      </c>
      <c r="F71" s="116" t="s">
        <v>422</v>
      </c>
      <c r="G71" s="114" t="s">
        <v>423</v>
      </c>
      <c r="H71" s="114" t="s">
        <v>424</v>
      </c>
      <c r="I71" s="102"/>
    </row>
    <row r="72" customFormat="false" ht="15" hidden="false" customHeight="false" outlineLevel="0" collapsed="false">
      <c r="A72" s="117" t="s">
        <v>425</v>
      </c>
      <c r="B72" s="117" t="s">
        <v>540</v>
      </c>
      <c r="C72" s="117" t="s">
        <v>427</v>
      </c>
      <c r="D72" s="118" t="s">
        <v>50</v>
      </c>
      <c r="E72" s="117" t="s">
        <v>451</v>
      </c>
      <c r="F72" s="119" t="n">
        <v>1</v>
      </c>
      <c r="G72" s="136" t="s">
        <v>541</v>
      </c>
      <c r="H72" s="136" t="s">
        <v>541</v>
      </c>
      <c r="I72" s="102"/>
    </row>
    <row r="73" customFormat="false" ht="15" hidden="false" customHeight="false" outlineLevel="0" collapsed="false">
      <c r="A73" s="128" t="s">
        <v>434</v>
      </c>
      <c r="B73" s="128" t="s">
        <v>542</v>
      </c>
      <c r="C73" s="128" t="s">
        <v>427</v>
      </c>
      <c r="D73" s="129" t="s">
        <v>528</v>
      </c>
      <c r="E73" s="128" t="s">
        <v>464</v>
      </c>
      <c r="F73" s="130" t="n">
        <v>0.026</v>
      </c>
      <c r="G73" s="138" t="s">
        <v>543</v>
      </c>
      <c r="H73" s="138" t="s">
        <v>544</v>
      </c>
      <c r="I73" s="102"/>
    </row>
    <row r="74" customFormat="false" ht="15" hidden="false" customHeight="false" outlineLevel="0" collapsed="false">
      <c r="A74" s="128" t="s">
        <v>434</v>
      </c>
      <c r="B74" s="128" t="s">
        <v>497</v>
      </c>
      <c r="C74" s="128" t="s">
        <v>427</v>
      </c>
      <c r="D74" s="129" t="s">
        <v>498</v>
      </c>
      <c r="E74" s="128" t="s">
        <v>464</v>
      </c>
      <c r="F74" s="130" t="n">
        <v>0.12</v>
      </c>
      <c r="G74" s="138" t="s">
        <v>499</v>
      </c>
      <c r="H74" s="138" t="s">
        <v>545</v>
      </c>
      <c r="I74" s="102"/>
    </row>
    <row r="75" customFormat="false" ht="15" hidden="false" customHeight="false" outlineLevel="0" collapsed="false">
      <c r="A75" s="132" t="s">
        <v>437</v>
      </c>
      <c r="B75" s="132" t="s">
        <v>546</v>
      </c>
      <c r="C75" s="132" t="s">
        <v>427</v>
      </c>
      <c r="D75" s="133" t="s">
        <v>547</v>
      </c>
      <c r="E75" s="132" t="s">
        <v>548</v>
      </c>
      <c r="F75" s="134" t="n">
        <v>0.12</v>
      </c>
      <c r="G75" s="137" t="s">
        <v>549</v>
      </c>
      <c r="H75" s="137" t="s">
        <v>550</v>
      </c>
      <c r="I75" s="102"/>
    </row>
    <row r="76" customFormat="false" ht="15" hidden="false" customHeight="false" outlineLevel="0" collapsed="false">
      <c r="A76" s="121"/>
      <c r="B76" s="121"/>
      <c r="C76" s="121"/>
      <c r="D76" s="121"/>
      <c r="E76" s="121"/>
      <c r="F76" s="122"/>
      <c r="G76" s="123"/>
      <c r="H76" s="124"/>
      <c r="I76" s="102"/>
    </row>
    <row r="77" customFormat="false" ht="15" hidden="false" customHeight="false" outlineLevel="0" collapsed="false">
      <c r="A77" s="125"/>
      <c r="B77" s="125"/>
      <c r="C77" s="125"/>
      <c r="D77" s="125"/>
      <c r="E77" s="125"/>
      <c r="F77" s="126"/>
      <c r="G77" s="127"/>
      <c r="H77" s="127"/>
      <c r="I77" s="102"/>
    </row>
    <row r="78" customFormat="false" ht="15" hidden="false" customHeight="false" outlineLevel="0" collapsed="false">
      <c r="A78" s="114" t="s">
        <v>551</v>
      </c>
      <c r="B78" s="114" t="s">
        <v>418</v>
      </c>
      <c r="C78" s="114" t="s">
        <v>419</v>
      </c>
      <c r="D78" s="115" t="s">
        <v>420</v>
      </c>
      <c r="E78" s="114" t="s">
        <v>421</v>
      </c>
      <c r="F78" s="116" t="s">
        <v>422</v>
      </c>
      <c r="G78" s="114" t="s">
        <v>423</v>
      </c>
      <c r="H78" s="114" t="s">
        <v>424</v>
      </c>
      <c r="I78" s="102"/>
    </row>
    <row r="79" customFormat="false" ht="15" hidden="false" customHeight="false" outlineLevel="0" collapsed="false">
      <c r="A79" s="117" t="s">
        <v>425</v>
      </c>
      <c r="B79" s="117" t="s">
        <v>552</v>
      </c>
      <c r="C79" s="117" t="s">
        <v>431</v>
      </c>
      <c r="D79" s="118" t="s">
        <v>52</v>
      </c>
      <c r="E79" s="117" t="s">
        <v>469</v>
      </c>
      <c r="F79" s="119" t="n">
        <v>1</v>
      </c>
      <c r="G79" s="136" t="s">
        <v>553</v>
      </c>
      <c r="H79" s="136" t="s">
        <v>553</v>
      </c>
      <c r="I79" s="102"/>
    </row>
    <row r="80" customFormat="false" ht="15" hidden="false" customHeight="false" outlineLevel="0" collapsed="false">
      <c r="A80" s="128" t="s">
        <v>434</v>
      </c>
      <c r="B80" s="128" t="s">
        <v>554</v>
      </c>
      <c r="C80" s="128" t="s">
        <v>431</v>
      </c>
      <c r="D80" s="129" t="s">
        <v>555</v>
      </c>
      <c r="E80" s="128" t="s">
        <v>521</v>
      </c>
      <c r="F80" s="130" t="n">
        <v>0.088</v>
      </c>
      <c r="G80" s="138" t="s">
        <v>556</v>
      </c>
      <c r="H80" s="138" t="s">
        <v>557</v>
      </c>
      <c r="I80" s="102"/>
    </row>
    <row r="81" customFormat="false" ht="15" hidden="false" customHeight="false" outlineLevel="0" collapsed="false">
      <c r="A81" s="128" t="s">
        <v>434</v>
      </c>
      <c r="B81" s="128" t="s">
        <v>558</v>
      </c>
      <c r="C81" s="128" t="s">
        <v>431</v>
      </c>
      <c r="D81" s="129" t="s">
        <v>559</v>
      </c>
      <c r="E81" s="128" t="s">
        <v>524</v>
      </c>
      <c r="F81" s="130" t="n">
        <v>0.093</v>
      </c>
      <c r="G81" s="138" t="s">
        <v>560</v>
      </c>
      <c r="H81" s="138" t="s">
        <v>561</v>
      </c>
      <c r="I81" s="102"/>
    </row>
    <row r="82" customFormat="false" ht="15" hidden="false" customHeight="false" outlineLevel="0" collapsed="false">
      <c r="A82" s="128" t="s">
        <v>434</v>
      </c>
      <c r="B82" s="128" t="s">
        <v>525</v>
      </c>
      <c r="C82" s="128" t="s">
        <v>431</v>
      </c>
      <c r="D82" s="129" t="s">
        <v>498</v>
      </c>
      <c r="E82" s="128" t="s">
        <v>526</v>
      </c>
      <c r="F82" s="130" t="n">
        <v>0.544</v>
      </c>
      <c r="G82" s="138" t="s">
        <v>499</v>
      </c>
      <c r="H82" s="138" t="s">
        <v>562</v>
      </c>
      <c r="I82" s="102"/>
    </row>
    <row r="83" customFormat="false" ht="15" hidden="false" customHeight="false" outlineLevel="0" collapsed="false">
      <c r="A83" s="128" t="s">
        <v>434</v>
      </c>
      <c r="B83" s="128" t="s">
        <v>527</v>
      </c>
      <c r="C83" s="128" t="s">
        <v>431</v>
      </c>
      <c r="D83" s="129" t="s">
        <v>528</v>
      </c>
      <c r="E83" s="128" t="s">
        <v>526</v>
      </c>
      <c r="F83" s="130" t="n">
        <v>0.363</v>
      </c>
      <c r="G83" s="138" t="s">
        <v>543</v>
      </c>
      <c r="H83" s="138" t="s">
        <v>492</v>
      </c>
      <c r="I83" s="102"/>
    </row>
    <row r="84" customFormat="false" ht="15" hidden="false" customHeight="false" outlineLevel="0" collapsed="false">
      <c r="A84" s="132" t="s">
        <v>437</v>
      </c>
      <c r="B84" s="132" t="s">
        <v>563</v>
      </c>
      <c r="C84" s="132" t="s">
        <v>431</v>
      </c>
      <c r="D84" s="133" t="s">
        <v>564</v>
      </c>
      <c r="E84" s="132" t="s">
        <v>469</v>
      </c>
      <c r="F84" s="134" t="n">
        <v>1.15</v>
      </c>
      <c r="G84" s="137" t="s">
        <v>565</v>
      </c>
      <c r="H84" s="137" t="s">
        <v>566</v>
      </c>
      <c r="I84" s="102"/>
    </row>
    <row r="85" customFormat="false" ht="15" hidden="false" customHeight="false" outlineLevel="0" collapsed="false">
      <c r="A85" s="121"/>
      <c r="B85" s="121"/>
      <c r="C85" s="121"/>
      <c r="D85" s="121"/>
      <c r="E85" s="121"/>
      <c r="F85" s="122"/>
      <c r="G85" s="123"/>
      <c r="H85" s="124"/>
      <c r="I85" s="102"/>
    </row>
    <row r="86" customFormat="false" ht="15" hidden="false" customHeight="false" outlineLevel="0" collapsed="false">
      <c r="A86" s="125"/>
      <c r="B86" s="125"/>
      <c r="C86" s="125"/>
      <c r="D86" s="125"/>
      <c r="E86" s="125"/>
      <c r="F86" s="126"/>
      <c r="G86" s="127"/>
      <c r="H86" s="127"/>
      <c r="I86" s="102"/>
    </row>
    <row r="87" customFormat="false" ht="15" hidden="false" customHeight="false" outlineLevel="0" collapsed="false">
      <c r="A87" s="114" t="s">
        <v>567</v>
      </c>
      <c r="B87" s="114" t="s">
        <v>418</v>
      </c>
      <c r="C87" s="114" t="s">
        <v>419</v>
      </c>
      <c r="D87" s="115" t="s">
        <v>420</v>
      </c>
      <c r="E87" s="114" t="s">
        <v>421</v>
      </c>
      <c r="F87" s="116" t="s">
        <v>422</v>
      </c>
      <c r="G87" s="114" t="s">
        <v>423</v>
      </c>
      <c r="H87" s="114" t="s">
        <v>424</v>
      </c>
      <c r="I87" s="102"/>
    </row>
    <row r="88" customFormat="false" ht="15" hidden="false" customHeight="false" outlineLevel="0" collapsed="false">
      <c r="A88" s="117" t="s">
        <v>425</v>
      </c>
      <c r="B88" s="117" t="s">
        <v>568</v>
      </c>
      <c r="C88" s="117" t="s">
        <v>427</v>
      </c>
      <c r="D88" s="118" t="s">
        <v>55</v>
      </c>
      <c r="E88" s="117" t="s">
        <v>451</v>
      </c>
      <c r="F88" s="119" t="n">
        <v>1</v>
      </c>
      <c r="G88" s="136" t="s">
        <v>569</v>
      </c>
      <c r="H88" s="136" t="s">
        <v>569</v>
      </c>
      <c r="I88" s="102"/>
    </row>
    <row r="89" customFormat="false" ht="15" hidden="false" customHeight="false" outlineLevel="0" collapsed="false">
      <c r="A89" s="132" t="s">
        <v>437</v>
      </c>
      <c r="B89" s="132" t="s">
        <v>570</v>
      </c>
      <c r="C89" s="132" t="s">
        <v>427</v>
      </c>
      <c r="D89" s="133" t="s">
        <v>571</v>
      </c>
      <c r="E89" s="132" t="s">
        <v>451</v>
      </c>
      <c r="F89" s="134" t="n">
        <v>0.536</v>
      </c>
      <c r="G89" s="137" t="s">
        <v>572</v>
      </c>
      <c r="H89" s="137" t="s">
        <v>573</v>
      </c>
      <c r="I89" s="102"/>
    </row>
    <row r="90" customFormat="false" ht="15" hidden="false" customHeight="false" outlineLevel="0" collapsed="false">
      <c r="A90" s="132" t="s">
        <v>437</v>
      </c>
      <c r="B90" s="132" t="s">
        <v>574</v>
      </c>
      <c r="C90" s="132" t="s">
        <v>427</v>
      </c>
      <c r="D90" s="133" t="s">
        <v>575</v>
      </c>
      <c r="E90" s="132" t="s">
        <v>451</v>
      </c>
      <c r="F90" s="134" t="n">
        <v>0.128</v>
      </c>
      <c r="G90" s="137" t="s">
        <v>576</v>
      </c>
      <c r="H90" s="137" t="s">
        <v>577</v>
      </c>
      <c r="I90" s="102"/>
    </row>
    <row r="91" customFormat="false" ht="15" hidden="false" customHeight="false" outlineLevel="0" collapsed="false">
      <c r="A91" s="132" t="s">
        <v>437</v>
      </c>
      <c r="B91" s="132" t="s">
        <v>578</v>
      </c>
      <c r="C91" s="132" t="s">
        <v>427</v>
      </c>
      <c r="D91" s="133" t="s">
        <v>579</v>
      </c>
      <c r="E91" s="132" t="s">
        <v>451</v>
      </c>
      <c r="F91" s="134" t="n">
        <v>0.336</v>
      </c>
      <c r="G91" s="137" t="s">
        <v>580</v>
      </c>
      <c r="H91" s="137" t="s">
        <v>581</v>
      </c>
      <c r="I91" s="102"/>
    </row>
    <row r="92" customFormat="false" ht="15" hidden="false" customHeight="false" outlineLevel="0" collapsed="false">
      <c r="A92" s="121"/>
      <c r="B92" s="121"/>
      <c r="C92" s="121"/>
      <c r="D92" s="121"/>
      <c r="E92" s="121"/>
      <c r="F92" s="122"/>
      <c r="G92" s="123"/>
      <c r="H92" s="124"/>
      <c r="I92" s="102"/>
    </row>
    <row r="93" customFormat="false" ht="15" hidden="false" customHeight="false" outlineLevel="0" collapsed="false">
      <c r="A93" s="125"/>
      <c r="B93" s="125"/>
      <c r="C93" s="125"/>
      <c r="D93" s="125"/>
      <c r="E93" s="125"/>
      <c r="F93" s="126"/>
      <c r="G93" s="127"/>
      <c r="H93" s="127"/>
      <c r="I93" s="102"/>
    </row>
    <row r="94" customFormat="false" ht="15" hidden="false" customHeight="false" outlineLevel="0" collapsed="false">
      <c r="A94" s="114" t="s">
        <v>582</v>
      </c>
      <c r="B94" s="114" t="s">
        <v>418</v>
      </c>
      <c r="C94" s="114" t="s">
        <v>419</v>
      </c>
      <c r="D94" s="115" t="s">
        <v>420</v>
      </c>
      <c r="E94" s="114" t="s">
        <v>421</v>
      </c>
      <c r="F94" s="116" t="s">
        <v>422</v>
      </c>
      <c r="G94" s="114" t="s">
        <v>423</v>
      </c>
      <c r="H94" s="114" t="s">
        <v>424</v>
      </c>
      <c r="I94" s="102"/>
    </row>
    <row r="95" customFormat="false" ht="15" hidden="false" customHeight="false" outlineLevel="0" collapsed="false">
      <c r="A95" s="117" t="s">
        <v>425</v>
      </c>
      <c r="B95" s="117" t="s">
        <v>583</v>
      </c>
      <c r="C95" s="117" t="s">
        <v>431</v>
      </c>
      <c r="D95" s="118" t="s">
        <v>57</v>
      </c>
      <c r="E95" s="117" t="s">
        <v>451</v>
      </c>
      <c r="F95" s="119" t="n">
        <v>1</v>
      </c>
      <c r="G95" s="120" t="n">
        <v>36.22</v>
      </c>
      <c r="H95" s="120" t="n">
        <v>36.22</v>
      </c>
      <c r="I95" s="102"/>
    </row>
    <row r="96" customFormat="false" ht="15" hidden="false" customHeight="false" outlineLevel="0" collapsed="false">
      <c r="A96" s="128" t="s">
        <v>434</v>
      </c>
      <c r="B96" s="128" t="s">
        <v>584</v>
      </c>
      <c r="C96" s="128" t="s">
        <v>431</v>
      </c>
      <c r="D96" s="129" t="s">
        <v>585</v>
      </c>
      <c r="E96" s="128" t="s">
        <v>526</v>
      </c>
      <c r="F96" s="130" t="n">
        <v>0.085</v>
      </c>
      <c r="G96" s="131" t="n">
        <v>18.52</v>
      </c>
      <c r="H96" s="131" t="n">
        <v>1.57</v>
      </c>
      <c r="I96" s="102"/>
    </row>
    <row r="97" customFormat="false" ht="15" hidden="false" customHeight="false" outlineLevel="0" collapsed="false">
      <c r="A97" s="128" t="s">
        <v>434</v>
      </c>
      <c r="B97" s="128" t="s">
        <v>586</v>
      </c>
      <c r="C97" s="128" t="s">
        <v>431</v>
      </c>
      <c r="D97" s="129" t="s">
        <v>587</v>
      </c>
      <c r="E97" s="128" t="s">
        <v>526</v>
      </c>
      <c r="F97" s="130" t="n">
        <v>0.422</v>
      </c>
      <c r="G97" s="131" t="n">
        <v>23.1</v>
      </c>
      <c r="H97" s="131" t="n">
        <v>9.74</v>
      </c>
      <c r="I97" s="102"/>
    </row>
    <row r="98" customFormat="false" ht="15" hidden="false" customHeight="false" outlineLevel="0" collapsed="false">
      <c r="A98" s="132" t="s">
        <v>437</v>
      </c>
      <c r="B98" s="132" t="s">
        <v>588</v>
      </c>
      <c r="C98" s="132" t="s">
        <v>431</v>
      </c>
      <c r="D98" s="133" t="s">
        <v>589</v>
      </c>
      <c r="E98" s="132" t="s">
        <v>60</v>
      </c>
      <c r="F98" s="134" t="n">
        <v>1.5</v>
      </c>
      <c r="G98" s="135" t="n">
        <v>16.61</v>
      </c>
      <c r="H98" s="135" t="n">
        <v>24.91</v>
      </c>
      <c r="I98" s="102"/>
    </row>
    <row r="99" customFormat="false" ht="15" hidden="false" customHeight="false" outlineLevel="0" collapsed="false">
      <c r="A99" s="121"/>
      <c r="B99" s="121"/>
      <c r="C99" s="121"/>
      <c r="D99" s="121"/>
      <c r="E99" s="121"/>
      <c r="F99" s="122"/>
      <c r="G99" s="123"/>
      <c r="H99" s="124"/>
      <c r="I99" s="102"/>
    </row>
    <row r="100" customFormat="false" ht="15" hidden="false" customHeight="false" outlineLevel="0" collapsed="false">
      <c r="A100" s="125"/>
      <c r="B100" s="125"/>
      <c r="C100" s="125"/>
      <c r="D100" s="125"/>
      <c r="E100" s="125"/>
      <c r="F100" s="126"/>
      <c r="G100" s="127"/>
      <c r="H100" s="127"/>
      <c r="I100" s="102"/>
    </row>
    <row r="101" customFormat="false" ht="15" hidden="false" customHeight="false" outlineLevel="0" collapsed="false">
      <c r="A101" s="114" t="s">
        <v>590</v>
      </c>
      <c r="B101" s="114" t="s">
        <v>418</v>
      </c>
      <c r="C101" s="114" t="s">
        <v>419</v>
      </c>
      <c r="D101" s="115" t="s">
        <v>420</v>
      </c>
      <c r="E101" s="114" t="s">
        <v>421</v>
      </c>
      <c r="F101" s="116" t="s">
        <v>422</v>
      </c>
      <c r="G101" s="114" t="s">
        <v>423</v>
      </c>
      <c r="H101" s="114" t="s">
        <v>424</v>
      </c>
      <c r="I101" s="102"/>
    </row>
    <row r="102" customFormat="false" ht="15" hidden="false" customHeight="false" outlineLevel="0" collapsed="false">
      <c r="A102" s="117" t="s">
        <v>425</v>
      </c>
      <c r="B102" s="117" t="s">
        <v>591</v>
      </c>
      <c r="C102" s="117" t="s">
        <v>431</v>
      </c>
      <c r="D102" s="118" t="s">
        <v>592</v>
      </c>
      <c r="E102" s="117" t="s">
        <v>60</v>
      </c>
      <c r="F102" s="119" t="n">
        <v>1</v>
      </c>
      <c r="G102" s="120" t="n">
        <v>17.92</v>
      </c>
      <c r="H102" s="120" t="n">
        <v>17.92</v>
      </c>
      <c r="I102" s="102"/>
    </row>
    <row r="103" customFormat="false" ht="15" hidden="false" customHeight="false" outlineLevel="0" collapsed="false">
      <c r="A103" s="128" t="s">
        <v>434</v>
      </c>
      <c r="B103" s="128" t="s">
        <v>593</v>
      </c>
      <c r="C103" s="128" t="s">
        <v>431</v>
      </c>
      <c r="D103" s="129" t="s">
        <v>594</v>
      </c>
      <c r="E103" s="128" t="s">
        <v>60</v>
      </c>
      <c r="F103" s="130" t="n">
        <v>1</v>
      </c>
      <c r="G103" s="131" t="n">
        <v>11.34</v>
      </c>
      <c r="H103" s="131" t="n">
        <v>11.34</v>
      </c>
      <c r="I103" s="102"/>
    </row>
    <row r="104" customFormat="false" ht="15" hidden="false" customHeight="false" outlineLevel="0" collapsed="false">
      <c r="A104" s="128" t="s">
        <v>434</v>
      </c>
      <c r="B104" s="128" t="s">
        <v>595</v>
      </c>
      <c r="C104" s="128" t="s">
        <v>431</v>
      </c>
      <c r="D104" s="129" t="s">
        <v>596</v>
      </c>
      <c r="E104" s="128" t="s">
        <v>526</v>
      </c>
      <c r="F104" s="130" t="n">
        <v>0.0635</v>
      </c>
      <c r="G104" s="131" t="n">
        <v>17.06</v>
      </c>
      <c r="H104" s="131" t="n">
        <v>1.08</v>
      </c>
      <c r="I104" s="102"/>
    </row>
    <row r="105" customFormat="false" ht="15" hidden="false" customHeight="false" outlineLevel="0" collapsed="false">
      <c r="A105" s="128" t="s">
        <v>434</v>
      </c>
      <c r="B105" s="128" t="s">
        <v>597</v>
      </c>
      <c r="C105" s="128" t="s">
        <v>431</v>
      </c>
      <c r="D105" s="129" t="s">
        <v>598</v>
      </c>
      <c r="E105" s="128" t="s">
        <v>526</v>
      </c>
      <c r="F105" s="130" t="n">
        <v>0.1945</v>
      </c>
      <c r="G105" s="131" t="n">
        <v>22.96</v>
      </c>
      <c r="H105" s="131" t="n">
        <v>4.46</v>
      </c>
      <c r="I105" s="102"/>
    </row>
    <row r="106" customFormat="false" ht="15" hidden="false" customHeight="false" outlineLevel="0" collapsed="false">
      <c r="A106" s="132" t="s">
        <v>437</v>
      </c>
      <c r="B106" s="132" t="s">
        <v>599</v>
      </c>
      <c r="C106" s="132" t="s">
        <v>431</v>
      </c>
      <c r="D106" s="133" t="s">
        <v>600</v>
      </c>
      <c r="E106" s="132" t="s">
        <v>60</v>
      </c>
      <c r="F106" s="134" t="n">
        <v>0.025</v>
      </c>
      <c r="G106" s="135" t="n">
        <v>26.9</v>
      </c>
      <c r="H106" s="135" t="n">
        <v>0.67</v>
      </c>
      <c r="I106" s="102"/>
    </row>
    <row r="107" customFormat="false" ht="15" hidden="false" customHeight="false" outlineLevel="0" collapsed="false">
      <c r="A107" s="132" t="s">
        <v>437</v>
      </c>
      <c r="B107" s="132" t="s">
        <v>601</v>
      </c>
      <c r="C107" s="132" t="s">
        <v>431</v>
      </c>
      <c r="D107" s="133" t="s">
        <v>602</v>
      </c>
      <c r="E107" s="132" t="s">
        <v>8</v>
      </c>
      <c r="F107" s="134" t="n">
        <v>1.9665</v>
      </c>
      <c r="G107" s="135" t="n">
        <v>0.19</v>
      </c>
      <c r="H107" s="135" t="n">
        <v>0.37</v>
      </c>
      <c r="I107" s="102"/>
    </row>
    <row r="108" customFormat="false" ht="15" hidden="false" customHeight="false" outlineLevel="0" collapsed="false">
      <c r="A108" s="121"/>
      <c r="B108" s="121"/>
      <c r="C108" s="121"/>
      <c r="D108" s="121"/>
      <c r="E108" s="121"/>
      <c r="F108" s="122"/>
      <c r="G108" s="123"/>
      <c r="H108" s="124"/>
      <c r="I108" s="102"/>
    </row>
    <row r="109" customFormat="false" ht="15" hidden="false" customHeight="false" outlineLevel="0" collapsed="false">
      <c r="A109" s="125"/>
      <c r="B109" s="125"/>
      <c r="C109" s="125"/>
      <c r="D109" s="125"/>
      <c r="E109" s="125"/>
      <c r="F109" s="126"/>
      <c r="G109" s="127"/>
      <c r="H109" s="127"/>
      <c r="I109" s="102"/>
    </row>
    <row r="110" customFormat="false" ht="15" hidden="false" customHeight="false" outlineLevel="0" collapsed="false">
      <c r="A110" s="114" t="s">
        <v>603</v>
      </c>
      <c r="B110" s="114" t="s">
        <v>418</v>
      </c>
      <c r="C110" s="114" t="s">
        <v>419</v>
      </c>
      <c r="D110" s="115" t="s">
        <v>420</v>
      </c>
      <c r="E110" s="114" t="s">
        <v>421</v>
      </c>
      <c r="F110" s="116" t="s">
        <v>422</v>
      </c>
      <c r="G110" s="114" t="s">
        <v>423</v>
      </c>
      <c r="H110" s="114" t="s">
        <v>424</v>
      </c>
      <c r="I110" s="102"/>
    </row>
    <row r="111" customFormat="false" ht="15" hidden="false" customHeight="false" outlineLevel="0" collapsed="false">
      <c r="A111" s="117" t="s">
        <v>425</v>
      </c>
      <c r="B111" s="117" t="s">
        <v>604</v>
      </c>
      <c r="C111" s="117" t="s">
        <v>431</v>
      </c>
      <c r="D111" s="118" t="s">
        <v>62</v>
      </c>
      <c r="E111" s="117" t="s">
        <v>60</v>
      </c>
      <c r="F111" s="119" t="n">
        <v>1</v>
      </c>
      <c r="G111" s="120" t="n">
        <v>15.58</v>
      </c>
      <c r="H111" s="120" t="n">
        <v>15.58</v>
      </c>
      <c r="I111" s="102"/>
    </row>
    <row r="112" customFormat="false" ht="15" hidden="false" customHeight="false" outlineLevel="0" collapsed="false">
      <c r="A112" s="128" t="s">
        <v>434</v>
      </c>
      <c r="B112" s="128" t="s">
        <v>605</v>
      </c>
      <c r="C112" s="128" t="s">
        <v>431</v>
      </c>
      <c r="D112" s="129" t="s">
        <v>606</v>
      </c>
      <c r="E112" s="128" t="s">
        <v>60</v>
      </c>
      <c r="F112" s="130" t="n">
        <v>1</v>
      </c>
      <c r="G112" s="131" t="n">
        <v>11.5</v>
      </c>
      <c r="H112" s="131" t="n">
        <v>11.5</v>
      </c>
      <c r="I112" s="102"/>
    </row>
    <row r="113" customFormat="false" ht="15" hidden="false" customHeight="false" outlineLevel="0" collapsed="false">
      <c r="A113" s="128" t="s">
        <v>434</v>
      </c>
      <c r="B113" s="128" t="s">
        <v>595</v>
      </c>
      <c r="C113" s="128" t="s">
        <v>431</v>
      </c>
      <c r="D113" s="129" t="s">
        <v>596</v>
      </c>
      <c r="E113" s="128" t="s">
        <v>526</v>
      </c>
      <c r="F113" s="130" t="n">
        <v>0.0375</v>
      </c>
      <c r="G113" s="131" t="n">
        <v>17.06</v>
      </c>
      <c r="H113" s="131" t="n">
        <v>0.63</v>
      </c>
      <c r="I113" s="102"/>
    </row>
    <row r="114" customFormat="false" ht="15" hidden="false" customHeight="false" outlineLevel="0" collapsed="false">
      <c r="A114" s="128" t="s">
        <v>434</v>
      </c>
      <c r="B114" s="128" t="s">
        <v>597</v>
      </c>
      <c r="C114" s="128" t="s">
        <v>431</v>
      </c>
      <c r="D114" s="129" t="s">
        <v>598</v>
      </c>
      <c r="E114" s="128" t="s">
        <v>526</v>
      </c>
      <c r="F114" s="130" t="n">
        <v>0.1155</v>
      </c>
      <c r="G114" s="131" t="n">
        <v>22.96</v>
      </c>
      <c r="H114" s="131" t="n">
        <v>2.65</v>
      </c>
      <c r="I114" s="102"/>
    </row>
    <row r="115" customFormat="false" ht="15" hidden="false" customHeight="false" outlineLevel="0" collapsed="false">
      <c r="A115" s="132" t="s">
        <v>437</v>
      </c>
      <c r="B115" s="132" t="s">
        <v>599</v>
      </c>
      <c r="C115" s="132" t="s">
        <v>431</v>
      </c>
      <c r="D115" s="133" t="s">
        <v>600</v>
      </c>
      <c r="E115" s="132" t="s">
        <v>60</v>
      </c>
      <c r="F115" s="134" t="n">
        <v>0.025</v>
      </c>
      <c r="G115" s="135" t="n">
        <v>26.9</v>
      </c>
      <c r="H115" s="135" t="n">
        <v>0.67</v>
      </c>
      <c r="I115" s="102"/>
    </row>
    <row r="116" customFormat="false" ht="15" hidden="false" customHeight="false" outlineLevel="0" collapsed="false">
      <c r="A116" s="132" t="s">
        <v>437</v>
      </c>
      <c r="B116" s="132" t="s">
        <v>601</v>
      </c>
      <c r="C116" s="132" t="s">
        <v>431</v>
      </c>
      <c r="D116" s="133" t="s">
        <v>602</v>
      </c>
      <c r="E116" s="132" t="s">
        <v>8</v>
      </c>
      <c r="F116" s="134" t="n">
        <v>0.724</v>
      </c>
      <c r="G116" s="135" t="n">
        <v>0.19</v>
      </c>
      <c r="H116" s="135" t="n">
        <v>0.13</v>
      </c>
      <c r="I116" s="102"/>
    </row>
    <row r="117" customFormat="false" ht="15" hidden="false" customHeight="false" outlineLevel="0" collapsed="false">
      <c r="A117" s="121"/>
      <c r="B117" s="121"/>
      <c r="C117" s="121"/>
      <c r="D117" s="121"/>
      <c r="E117" s="121"/>
      <c r="F117" s="122"/>
      <c r="G117" s="123"/>
      <c r="H117" s="124"/>
      <c r="I117" s="102"/>
    </row>
    <row r="118" customFormat="false" ht="15" hidden="false" customHeight="false" outlineLevel="0" collapsed="false">
      <c r="A118" s="125"/>
      <c r="B118" s="125"/>
      <c r="C118" s="125"/>
      <c r="D118" s="125"/>
      <c r="E118" s="125"/>
      <c r="F118" s="126"/>
      <c r="G118" s="127"/>
      <c r="H118" s="127"/>
      <c r="I118" s="102"/>
    </row>
    <row r="119" customFormat="false" ht="15" hidden="false" customHeight="false" outlineLevel="0" collapsed="false">
      <c r="A119" s="109" t="s">
        <v>607</v>
      </c>
      <c r="B119" s="109"/>
      <c r="C119" s="109"/>
      <c r="D119" s="110" t="s">
        <v>608</v>
      </c>
      <c r="E119" s="111"/>
      <c r="F119" s="112"/>
      <c r="G119" s="109"/>
      <c r="H119" s="113"/>
      <c r="I119" s="102"/>
    </row>
    <row r="120" customFormat="false" ht="15" hidden="false" customHeight="false" outlineLevel="0" collapsed="false">
      <c r="A120" s="114" t="s">
        <v>609</v>
      </c>
      <c r="B120" s="114" t="s">
        <v>418</v>
      </c>
      <c r="C120" s="114" t="s">
        <v>419</v>
      </c>
      <c r="D120" s="115" t="s">
        <v>420</v>
      </c>
      <c r="E120" s="114" t="s">
        <v>421</v>
      </c>
      <c r="F120" s="116" t="s">
        <v>422</v>
      </c>
      <c r="G120" s="114" t="s">
        <v>423</v>
      </c>
      <c r="H120" s="114" t="s">
        <v>424</v>
      </c>
      <c r="I120" s="102"/>
    </row>
    <row r="121" customFormat="false" ht="15" hidden="false" customHeight="false" outlineLevel="0" collapsed="false">
      <c r="A121" s="117" t="s">
        <v>425</v>
      </c>
      <c r="B121" s="117" t="s">
        <v>610</v>
      </c>
      <c r="C121" s="117" t="s">
        <v>427</v>
      </c>
      <c r="D121" s="118" t="s">
        <v>67</v>
      </c>
      <c r="E121" s="117" t="s">
        <v>451</v>
      </c>
      <c r="F121" s="119" t="n">
        <v>1</v>
      </c>
      <c r="G121" s="136" t="s">
        <v>611</v>
      </c>
      <c r="H121" s="136" t="s">
        <v>611</v>
      </c>
      <c r="I121" s="102"/>
    </row>
    <row r="122" customFormat="false" ht="15" hidden="false" customHeight="false" outlineLevel="0" collapsed="false">
      <c r="A122" s="128" t="s">
        <v>434</v>
      </c>
      <c r="B122" s="128" t="s">
        <v>497</v>
      </c>
      <c r="C122" s="128" t="s">
        <v>427</v>
      </c>
      <c r="D122" s="129" t="s">
        <v>498</v>
      </c>
      <c r="E122" s="128" t="s">
        <v>464</v>
      </c>
      <c r="F122" s="130" t="n">
        <v>0.1</v>
      </c>
      <c r="G122" s="138" t="s">
        <v>499</v>
      </c>
      <c r="H122" s="138" t="s">
        <v>612</v>
      </c>
      <c r="I122" s="102"/>
    </row>
    <row r="123" customFormat="false" ht="15" hidden="false" customHeight="false" outlineLevel="0" collapsed="false">
      <c r="A123" s="132" t="s">
        <v>437</v>
      </c>
      <c r="B123" s="132" t="s">
        <v>613</v>
      </c>
      <c r="C123" s="132" t="s">
        <v>427</v>
      </c>
      <c r="D123" s="133" t="s">
        <v>614</v>
      </c>
      <c r="E123" s="132" t="s">
        <v>451</v>
      </c>
      <c r="F123" s="134" t="n">
        <v>1.05</v>
      </c>
      <c r="G123" s="137" t="s">
        <v>615</v>
      </c>
      <c r="H123" s="137" t="s">
        <v>616</v>
      </c>
      <c r="I123" s="102"/>
    </row>
    <row r="124" customFormat="false" ht="15" hidden="false" customHeight="false" outlineLevel="0" collapsed="false">
      <c r="A124" s="121"/>
      <c r="B124" s="121"/>
      <c r="C124" s="121"/>
      <c r="D124" s="121"/>
      <c r="E124" s="121"/>
      <c r="F124" s="122"/>
      <c r="G124" s="123"/>
      <c r="H124" s="124"/>
      <c r="I124" s="102"/>
    </row>
    <row r="125" customFormat="false" ht="15" hidden="false" customHeight="false" outlineLevel="0" collapsed="false">
      <c r="A125" s="125"/>
      <c r="B125" s="125"/>
      <c r="C125" s="125"/>
      <c r="D125" s="125"/>
      <c r="E125" s="125"/>
      <c r="F125" s="126"/>
      <c r="G125" s="127"/>
      <c r="H125" s="127"/>
      <c r="I125" s="102"/>
    </row>
    <row r="126" customFormat="false" ht="15" hidden="false" customHeight="false" outlineLevel="0" collapsed="false">
      <c r="A126" s="114" t="s">
        <v>617</v>
      </c>
      <c r="B126" s="114" t="s">
        <v>418</v>
      </c>
      <c r="C126" s="114" t="s">
        <v>419</v>
      </c>
      <c r="D126" s="115" t="s">
        <v>420</v>
      </c>
      <c r="E126" s="114" t="s">
        <v>421</v>
      </c>
      <c r="F126" s="116" t="s">
        <v>422</v>
      </c>
      <c r="G126" s="114" t="s">
        <v>423</v>
      </c>
      <c r="H126" s="114" t="s">
        <v>424</v>
      </c>
      <c r="I126" s="102"/>
    </row>
    <row r="127" customFormat="false" ht="15" hidden="false" customHeight="false" outlineLevel="0" collapsed="false">
      <c r="A127" s="117" t="s">
        <v>425</v>
      </c>
      <c r="B127" s="117" t="s">
        <v>618</v>
      </c>
      <c r="C127" s="117" t="s">
        <v>431</v>
      </c>
      <c r="D127" s="118" t="s">
        <v>69</v>
      </c>
      <c r="E127" s="117" t="s">
        <v>60</v>
      </c>
      <c r="F127" s="119" t="n">
        <v>1</v>
      </c>
      <c r="G127" s="120" t="n">
        <v>18.1</v>
      </c>
      <c r="H127" s="120" t="n">
        <v>18.1</v>
      </c>
      <c r="I127" s="102"/>
    </row>
    <row r="128" customFormat="false" ht="15" hidden="false" customHeight="false" outlineLevel="0" collapsed="false">
      <c r="A128" s="128" t="s">
        <v>434</v>
      </c>
      <c r="B128" s="128" t="s">
        <v>595</v>
      </c>
      <c r="C128" s="128" t="s">
        <v>431</v>
      </c>
      <c r="D128" s="129" t="s">
        <v>596</v>
      </c>
      <c r="E128" s="128" t="s">
        <v>526</v>
      </c>
      <c r="F128" s="130" t="n">
        <v>0.008</v>
      </c>
      <c r="G128" s="131" t="n">
        <v>17.06</v>
      </c>
      <c r="H128" s="131" t="n">
        <v>0.13</v>
      </c>
      <c r="I128" s="102"/>
    </row>
    <row r="129" customFormat="false" ht="15" hidden="false" customHeight="false" outlineLevel="0" collapsed="false">
      <c r="A129" s="128" t="s">
        <v>434</v>
      </c>
      <c r="B129" s="128" t="s">
        <v>597</v>
      </c>
      <c r="C129" s="128" t="s">
        <v>431</v>
      </c>
      <c r="D129" s="129" t="s">
        <v>598</v>
      </c>
      <c r="E129" s="128" t="s">
        <v>526</v>
      </c>
      <c r="F129" s="130" t="n">
        <v>0.024</v>
      </c>
      <c r="G129" s="131" t="n">
        <v>22.96</v>
      </c>
      <c r="H129" s="131" t="n">
        <v>0.55</v>
      </c>
      <c r="I129" s="102"/>
    </row>
    <row r="130" customFormat="false" ht="15" hidden="false" customHeight="false" outlineLevel="0" collapsed="false">
      <c r="A130" s="132" t="s">
        <v>437</v>
      </c>
      <c r="B130" s="132" t="s">
        <v>599</v>
      </c>
      <c r="C130" s="132" t="s">
        <v>431</v>
      </c>
      <c r="D130" s="133" t="s">
        <v>600</v>
      </c>
      <c r="E130" s="132" t="s">
        <v>60</v>
      </c>
      <c r="F130" s="134" t="n">
        <v>0.011</v>
      </c>
      <c r="G130" s="135" t="n">
        <v>26.9</v>
      </c>
      <c r="H130" s="135" t="n">
        <v>0.29</v>
      </c>
      <c r="I130" s="102"/>
    </row>
    <row r="131" customFormat="false" ht="15" hidden="false" customHeight="false" outlineLevel="0" collapsed="false">
      <c r="A131" s="132" t="s">
        <v>437</v>
      </c>
      <c r="B131" s="132" t="s">
        <v>619</v>
      </c>
      <c r="C131" s="132" t="s">
        <v>431</v>
      </c>
      <c r="D131" s="133" t="s">
        <v>620</v>
      </c>
      <c r="E131" s="132" t="s">
        <v>451</v>
      </c>
      <c r="F131" s="134" t="n">
        <v>0.392</v>
      </c>
      <c r="G131" s="135" t="n">
        <v>36.83</v>
      </c>
      <c r="H131" s="135" t="n">
        <v>14.43</v>
      </c>
      <c r="I131" s="102"/>
    </row>
    <row r="132" customFormat="false" ht="15" hidden="false" customHeight="false" outlineLevel="0" collapsed="false">
      <c r="A132" s="132" t="s">
        <v>437</v>
      </c>
      <c r="B132" s="132" t="s">
        <v>621</v>
      </c>
      <c r="C132" s="132" t="s">
        <v>431</v>
      </c>
      <c r="D132" s="133" t="s">
        <v>622</v>
      </c>
      <c r="E132" s="132" t="s">
        <v>31</v>
      </c>
      <c r="F132" s="134" t="n">
        <v>0.322</v>
      </c>
      <c r="G132" s="135" t="n">
        <v>8.4</v>
      </c>
      <c r="H132" s="135" t="n">
        <v>2.7</v>
      </c>
      <c r="I132" s="102"/>
    </row>
    <row r="133" customFormat="false" ht="15" hidden="false" customHeight="false" outlineLevel="0" collapsed="false">
      <c r="A133" s="121"/>
      <c r="B133" s="121"/>
      <c r="C133" s="121"/>
      <c r="D133" s="121"/>
      <c r="E133" s="121"/>
      <c r="F133" s="122"/>
      <c r="G133" s="123"/>
      <c r="H133" s="124"/>
      <c r="I133" s="102"/>
    </row>
    <row r="134" customFormat="false" ht="15" hidden="false" customHeight="false" outlineLevel="0" collapsed="false">
      <c r="A134" s="125"/>
      <c r="B134" s="125"/>
      <c r="C134" s="125"/>
      <c r="D134" s="125"/>
      <c r="E134" s="125"/>
      <c r="F134" s="126"/>
      <c r="G134" s="127"/>
      <c r="H134" s="127"/>
      <c r="I134" s="102"/>
    </row>
    <row r="135" customFormat="false" ht="15" hidden="false" customHeight="false" outlineLevel="0" collapsed="false">
      <c r="A135" s="114" t="s">
        <v>623</v>
      </c>
      <c r="B135" s="114" t="s">
        <v>418</v>
      </c>
      <c r="C135" s="114" t="s">
        <v>419</v>
      </c>
      <c r="D135" s="115" t="s">
        <v>420</v>
      </c>
      <c r="E135" s="114" t="s">
        <v>421</v>
      </c>
      <c r="F135" s="116" t="s">
        <v>422</v>
      </c>
      <c r="G135" s="114" t="s">
        <v>423</v>
      </c>
      <c r="H135" s="114" t="s">
        <v>424</v>
      </c>
      <c r="I135" s="102"/>
    </row>
    <row r="136" customFormat="false" ht="15" hidden="false" customHeight="false" outlineLevel="0" collapsed="false">
      <c r="A136" s="117" t="s">
        <v>425</v>
      </c>
      <c r="B136" s="117" t="s">
        <v>624</v>
      </c>
      <c r="C136" s="117" t="s">
        <v>431</v>
      </c>
      <c r="D136" s="118" t="s">
        <v>71</v>
      </c>
      <c r="E136" s="117" t="s">
        <v>469</v>
      </c>
      <c r="F136" s="119" t="n">
        <v>1</v>
      </c>
      <c r="G136" s="120" t="n">
        <v>472.85</v>
      </c>
      <c r="H136" s="120" t="n">
        <v>472.85</v>
      </c>
      <c r="I136" s="102"/>
    </row>
    <row r="137" customFormat="false" ht="15" hidden="false" customHeight="false" outlineLevel="0" collapsed="false">
      <c r="A137" s="128" t="s">
        <v>434</v>
      </c>
      <c r="B137" s="128" t="s">
        <v>554</v>
      </c>
      <c r="C137" s="128" t="s">
        <v>431</v>
      </c>
      <c r="D137" s="129" t="s">
        <v>555</v>
      </c>
      <c r="E137" s="128" t="s">
        <v>521</v>
      </c>
      <c r="F137" s="130" t="n">
        <v>0.053</v>
      </c>
      <c r="G137" s="131" t="n">
        <v>1.29</v>
      </c>
      <c r="H137" s="131" t="n">
        <v>0.06</v>
      </c>
      <c r="I137" s="102"/>
    </row>
    <row r="138" customFormat="false" ht="15" hidden="false" customHeight="false" outlineLevel="0" collapsed="false">
      <c r="A138" s="128" t="s">
        <v>434</v>
      </c>
      <c r="B138" s="128" t="s">
        <v>558</v>
      </c>
      <c r="C138" s="128" t="s">
        <v>431</v>
      </c>
      <c r="D138" s="129" t="s">
        <v>559</v>
      </c>
      <c r="E138" s="128" t="s">
        <v>524</v>
      </c>
      <c r="F138" s="130" t="n">
        <v>0.049</v>
      </c>
      <c r="G138" s="131" t="n">
        <v>0.44</v>
      </c>
      <c r="H138" s="131" t="n">
        <v>0.02</v>
      </c>
      <c r="I138" s="102"/>
    </row>
    <row r="139" customFormat="false" ht="15" hidden="false" customHeight="false" outlineLevel="0" collapsed="false">
      <c r="A139" s="128" t="s">
        <v>434</v>
      </c>
      <c r="B139" s="128" t="s">
        <v>525</v>
      </c>
      <c r="C139" s="128" t="s">
        <v>431</v>
      </c>
      <c r="D139" s="129" t="s">
        <v>498</v>
      </c>
      <c r="E139" s="128" t="s">
        <v>526</v>
      </c>
      <c r="F139" s="130" t="n">
        <v>0.411</v>
      </c>
      <c r="G139" s="131" t="n">
        <v>16.81</v>
      </c>
      <c r="H139" s="131" t="n">
        <v>6.9</v>
      </c>
      <c r="I139" s="102"/>
    </row>
    <row r="140" customFormat="false" ht="15" hidden="false" customHeight="false" outlineLevel="0" collapsed="false">
      <c r="A140" s="128" t="s">
        <v>434</v>
      </c>
      <c r="B140" s="128" t="s">
        <v>527</v>
      </c>
      <c r="C140" s="128" t="s">
        <v>431</v>
      </c>
      <c r="D140" s="129" t="s">
        <v>528</v>
      </c>
      <c r="E140" s="128" t="s">
        <v>526</v>
      </c>
      <c r="F140" s="130" t="n">
        <v>0.411</v>
      </c>
      <c r="G140" s="131" t="n">
        <v>23.1</v>
      </c>
      <c r="H140" s="131" t="n">
        <v>9.49</v>
      </c>
      <c r="I140" s="102"/>
    </row>
    <row r="141" customFormat="false" ht="15" hidden="false" customHeight="false" outlineLevel="0" collapsed="false">
      <c r="A141" s="132" t="s">
        <v>437</v>
      </c>
      <c r="B141" s="132" t="s">
        <v>563</v>
      </c>
      <c r="C141" s="132" t="s">
        <v>431</v>
      </c>
      <c r="D141" s="133" t="s">
        <v>564</v>
      </c>
      <c r="E141" s="132" t="s">
        <v>469</v>
      </c>
      <c r="F141" s="134" t="n">
        <v>1.06</v>
      </c>
      <c r="G141" s="135" t="n">
        <v>430.55</v>
      </c>
      <c r="H141" s="135" t="n">
        <v>456.38</v>
      </c>
      <c r="I141" s="102"/>
    </row>
    <row r="142" customFormat="false" ht="15" hidden="false" customHeight="false" outlineLevel="0" collapsed="false">
      <c r="A142" s="121"/>
      <c r="B142" s="121"/>
      <c r="C142" s="121"/>
      <c r="D142" s="121"/>
      <c r="E142" s="121"/>
      <c r="F142" s="122"/>
      <c r="G142" s="123"/>
      <c r="H142" s="124"/>
      <c r="I142" s="102"/>
    </row>
    <row r="143" customFormat="false" ht="15" hidden="false" customHeight="false" outlineLevel="0" collapsed="false">
      <c r="A143" s="125"/>
      <c r="B143" s="125"/>
      <c r="C143" s="125"/>
      <c r="D143" s="125"/>
      <c r="E143" s="125"/>
      <c r="F143" s="126"/>
      <c r="G143" s="127"/>
      <c r="H143" s="127"/>
      <c r="I143" s="102"/>
    </row>
    <row r="144" customFormat="false" ht="15" hidden="false" customHeight="false" outlineLevel="0" collapsed="false">
      <c r="A144" s="109" t="s">
        <v>625</v>
      </c>
      <c r="B144" s="109"/>
      <c r="C144" s="109"/>
      <c r="D144" s="110" t="s">
        <v>73</v>
      </c>
      <c r="E144" s="111"/>
      <c r="F144" s="112"/>
      <c r="G144" s="109"/>
      <c r="H144" s="113"/>
      <c r="I144" s="102"/>
    </row>
    <row r="145" customFormat="false" ht="15" hidden="false" customHeight="false" outlineLevel="0" collapsed="false">
      <c r="A145" s="114" t="s">
        <v>626</v>
      </c>
      <c r="B145" s="114" t="s">
        <v>418</v>
      </c>
      <c r="C145" s="114" t="s">
        <v>419</v>
      </c>
      <c r="D145" s="115" t="s">
        <v>420</v>
      </c>
      <c r="E145" s="114" t="s">
        <v>421</v>
      </c>
      <c r="F145" s="116" t="s">
        <v>422</v>
      </c>
      <c r="G145" s="114" t="s">
        <v>423</v>
      </c>
      <c r="H145" s="114" t="s">
        <v>424</v>
      </c>
      <c r="I145" s="102"/>
    </row>
    <row r="146" customFormat="false" ht="15" hidden="false" customHeight="false" outlineLevel="0" collapsed="false">
      <c r="A146" s="117" t="s">
        <v>425</v>
      </c>
      <c r="B146" s="117" t="s">
        <v>627</v>
      </c>
      <c r="C146" s="117" t="s">
        <v>628</v>
      </c>
      <c r="D146" s="118" t="s">
        <v>76</v>
      </c>
      <c r="E146" s="117" t="s">
        <v>60</v>
      </c>
      <c r="F146" s="119" t="n">
        <v>1</v>
      </c>
      <c r="G146" s="120" t="n">
        <v>11.18</v>
      </c>
      <c r="H146" s="120" t="n">
        <v>11.18</v>
      </c>
      <c r="I146" s="102"/>
    </row>
    <row r="147" customFormat="false" ht="15" hidden="false" customHeight="false" outlineLevel="0" collapsed="false">
      <c r="A147" s="128" t="s">
        <v>434</v>
      </c>
      <c r="B147" s="128" t="s">
        <v>629</v>
      </c>
      <c r="C147" s="128" t="s">
        <v>431</v>
      </c>
      <c r="D147" s="129" t="s">
        <v>630</v>
      </c>
      <c r="E147" s="128" t="s">
        <v>526</v>
      </c>
      <c r="F147" s="130" t="n">
        <v>0.0015</v>
      </c>
      <c r="G147" s="131" t="n">
        <v>16.82</v>
      </c>
      <c r="H147" s="131" t="n">
        <v>0.02</v>
      </c>
      <c r="I147" s="102"/>
    </row>
    <row r="148" customFormat="false" ht="15" hidden="false" customHeight="false" outlineLevel="0" collapsed="false">
      <c r="A148" s="128" t="s">
        <v>434</v>
      </c>
      <c r="B148" s="128" t="s">
        <v>631</v>
      </c>
      <c r="C148" s="128" t="s">
        <v>431</v>
      </c>
      <c r="D148" s="129" t="s">
        <v>632</v>
      </c>
      <c r="E148" s="128" t="s">
        <v>526</v>
      </c>
      <c r="F148" s="130" t="n">
        <v>0.015</v>
      </c>
      <c r="G148" s="131" t="n">
        <v>21.41</v>
      </c>
      <c r="H148" s="131" t="n">
        <v>0.32</v>
      </c>
      <c r="I148" s="102"/>
    </row>
    <row r="149" customFormat="false" ht="15" hidden="false" customHeight="false" outlineLevel="0" collapsed="false">
      <c r="A149" s="128" t="s">
        <v>434</v>
      </c>
      <c r="B149" s="128" t="s">
        <v>633</v>
      </c>
      <c r="C149" s="128" t="s">
        <v>431</v>
      </c>
      <c r="D149" s="129" t="s">
        <v>634</v>
      </c>
      <c r="E149" s="128" t="s">
        <v>451</v>
      </c>
      <c r="F149" s="130" t="n">
        <v>0.0227</v>
      </c>
      <c r="G149" s="131" t="n">
        <v>18.86</v>
      </c>
      <c r="H149" s="131" t="n">
        <v>0.42</v>
      </c>
      <c r="I149" s="102"/>
    </row>
    <row r="150" customFormat="false" ht="15" hidden="false" customHeight="false" outlineLevel="0" collapsed="false">
      <c r="A150" s="128" t="s">
        <v>434</v>
      </c>
      <c r="B150" s="128" t="s">
        <v>635</v>
      </c>
      <c r="C150" s="128" t="s">
        <v>431</v>
      </c>
      <c r="D150" s="129" t="s">
        <v>636</v>
      </c>
      <c r="E150" s="128" t="s">
        <v>451</v>
      </c>
      <c r="F150" s="130" t="n">
        <v>0.0227</v>
      </c>
      <c r="G150" s="131" t="n">
        <v>23.18</v>
      </c>
      <c r="H150" s="131" t="n">
        <v>0.52</v>
      </c>
      <c r="I150" s="102"/>
    </row>
    <row r="151" customFormat="false" ht="15" hidden="false" customHeight="false" outlineLevel="0" collapsed="false">
      <c r="A151" s="128" t="s">
        <v>434</v>
      </c>
      <c r="B151" s="128" t="s">
        <v>637</v>
      </c>
      <c r="C151" s="128" t="s">
        <v>431</v>
      </c>
      <c r="D151" s="129" t="s">
        <v>638</v>
      </c>
      <c r="E151" s="128" t="s">
        <v>451</v>
      </c>
      <c r="F151" s="130" t="n">
        <v>0.0227</v>
      </c>
      <c r="G151" s="131" t="n">
        <v>9.62</v>
      </c>
      <c r="H151" s="131" t="n">
        <v>0.21</v>
      </c>
      <c r="I151" s="102"/>
    </row>
    <row r="152" customFormat="false" ht="15" hidden="false" customHeight="false" outlineLevel="0" collapsed="false">
      <c r="A152" s="132" t="s">
        <v>437</v>
      </c>
      <c r="B152" s="132" t="s">
        <v>639</v>
      </c>
      <c r="C152" s="132" t="s">
        <v>431</v>
      </c>
      <c r="D152" s="133" t="s">
        <v>640</v>
      </c>
      <c r="E152" s="132" t="s">
        <v>8</v>
      </c>
      <c r="F152" s="134" t="n">
        <v>0.051</v>
      </c>
      <c r="G152" s="135" t="n">
        <v>4.05</v>
      </c>
      <c r="H152" s="135" t="n">
        <v>0.2</v>
      </c>
      <c r="I152" s="102"/>
    </row>
    <row r="153" customFormat="false" ht="15" hidden="false" customHeight="false" outlineLevel="0" collapsed="false">
      <c r="A153" s="132" t="s">
        <v>437</v>
      </c>
      <c r="B153" s="132" t="s">
        <v>641</v>
      </c>
      <c r="C153" s="132" t="s">
        <v>431</v>
      </c>
      <c r="D153" s="133" t="s">
        <v>642</v>
      </c>
      <c r="E153" s="132" t="s">
        <v>60</v>
      </c>
      <c r="F153" s="134" t="n">
        <v>0.055</v>
      </c>
      <c r="G153" s="135" t="n">
        <v>12.77</v>
      </c>
      <c r="H153" s="135" t="n">
        <v>0.7</v>
      </c>
      <c r="I153" s="102"/>
    </row>
    <row r="154" customFormat="false" ht="15" hidden="false" customHeight="false" outlineLevel="0" collapsed="false">
      <c r="A154" s="132" t="s">
        <v>437</v>
      </c>
      <c r="B154" s="132" t="s">
        <v>643</v>
      </c>
      <c r="C154" s="132" t="s">
        <v>431</v>
      </c>
      <c r="D154" s="133" t="s">
        <v>644</v>
      </c>
      <c r="E154" s="132" t="s">
        <v>60</v>
      </c>
      <c r="F154" s="134" t="n">
        <v>1</v>
      </c>
      <c r="G154" s="135" t="n">
        <v>8.79</v>
      </c>
      <c r="H154" s="135" t="n">
        <v>8.79</v>
      </c>
      <c r="I154" s="102"/>
    </row>
    <row r="155" customFormat="false" ht="15" hidden="false" customHeight="false" outlineLevel="0" collapsed="false">
      <c r="A155" s="121"/>
      <c r="B155" s="121"/>
      <c r="C155" s="121"/>
      <c r="D155" s="121"/>
      <c r="E155" s="121"/>
      <c r="F155" s="122"/>
      <c r="G155" s="123"/>
      <c r="H155" s="124"/>
      <c r="I155" s="102"/>
    </row>
    <row r="156" customFormat="false" ht="15" hidden="false" customHeight="false" outlineLevel="0" collapsed="false">
      <c r="A156" s="125"/>
      <c r="B156" s="125"/>
      <c r="C156" s="125"/>
      <c r="D156" s="125"/>
      <c r="E156" s="125"/>
      <c r="F156" s="126"/>
      <c r="G156" s="127"/>
      <c r="H156" s="127"/>
      <c r="I156" s="102"/>
    </row>
    <row r="157" customFormat="false" ht="15" hidden="false" customHeight="false" outlineLevel="0" collapsed="false">
      <c r="A157" s="114" t="s">
        <v>645</v>
      </c>
      <c r="B157" s="114" t="s">
        <v>418</v>
      </c>
      <c r="C157" s="114" t="s">
        <v>419</v>
      </c>
      <c r="D157" s="115" t="s">
        <v>420</v>
      </c>
      <c r="E157" s="114" t="s">
        <v>421</v>
      </c>
      <c r="F157" s="116" t="s">
        <v>422</v>
      </c>
      <c r="G157" s="114" t="s">
        <v>423</v>
      </c>
      <c r="H157" s="114" t="s">
        <v>424</v>
      </c>
      <c r="I157" s="102"/>
    </row>
    <row r="158" customFormat="false" ht="15" hidden="false" customHeight="false" outlineLevel="0" collapsed="false">
      <c r="A158" s="117" t="s">
        <v>425</v>
      </c>
      <c r="B158" s="117" t="s">
        <v>627</v>
      </c>
      <c r="C158" s="117" t="s">
        <v>628</v>
      </c>
      <c r="D158" s="118" t="s">
        <v>78</v>
      </c>
      <c r="E158" s="117" t="s">
        <v>60</v>
      </c>
      <c r="F158" s="119" t="n">
        <v>1</v>
      </c>
      <c r="G158" s="120" t="n">
        <v>11.18</v>
      </c>
      <c r="H158" s="120" t="n">
        <v>11.18</v>
      </c>
      <c r="I158" s="102"/>
    </row>
    <row r="159" customFormat="false" ht="15" hidden="false" customHeight="false" outlineLevel="0" collapsed="false">
      <c r="A159" s="128" t="s">
        <v>434</v>
      </c>
      <c r="B159" s="128" t="s">
        <v>629</v>
      </c>
      <c r="C159" s="128" t="s">
        <v>431</v>
      </c>
      <c r="D159" s="129" t="s">
        <v>630</v>
      </c>
      <c r="E159" s="128" t="s">
        <v>526</v>
      </c>
      <c r="F159" s="130" t="n">
        <v>0.0015</v>
      </c>
      <c r="G159" s="131" t="n">
        <v>16.82</v>
      </c>
      <c r="H159" s="131" t="n">
        <v>0.02</v>
      </c>
      <c r="I159" s="102"/>
    </row>
    <row r="160" customFormat="false" ht="15" hidden="false" customHeight="false" outlineLevel="0" collapsed="false">
      <c r="A160" s="128" t="s">
        <v>434</v>
      </c>
      <c r="B160" s="128" t="s">
        <v>631</v>
      </c>
      <c r="C160" s="128" t="s">
        <v>431</v>
      </c>
      <c r="D160" s="129" t="s">
        <v>632</v>
      </c>
      <c r="E160" s="128" t="s">
        <v>526</v>
      </c>
      <c r="F160" s="130" t="n">
        <v>0.015</v>
      </c>
      <c r="G160" s="131" t="n">
        <v>21.41</v>
      </c>
      <c r="H160" s="131" t="n">
        <v>0.32</v>
      </c>
      <c r="I160" s="102"/>
    </row>
    <row r="161" customFormat="false" ht="15" hidden="false" customHeight="false" outlineLevel="0" collapsed="false">
      <c r="A161" s="128" t="s">
        <v>434</v>
      </c>
      <c r="B161" s="128" t="s">
        <v>633</v>
      </c>
      <c r="C161" s="128" t="s">
        <v>431</v>
      </c>
      <c r="D161" s="129" t="s">
        <v>634</v>
      </c>
      <c r="E161" s="128" t="s">
        <v>451</v>
      </c>
      <c r="F161" s="130" t="n">
        <v>0.0227</v>
      </c>
      <c r="G161" s="131" t="n">
        <v>18.86</v>
      </c>
      <c r="H161" s="131" t="n">
        <v>0.42</v>
      </c>
      <c r="I161" s="102"/>
    </row>
    <row r="162" customFormat="false" ht="15" hidden="false" customHeight="false" outlineLevel="0" collapsed="false">
      <c r="A162" s="128" t="s">
        <v>434</v>
      </c>
      <c r="B162" s="128" t="s">
        <v>635</v>
      </c>
      <c r="C162" s="128" t="s">
        <v>431</v>
      </c>
      <c r="D162" s="129" t="s">
        <v>636</v>
      </c>
      <c r="E162" s="128" t="s">
        <v>451</v>
      </c>
      <c r="F162" s="130" t="n">
        <v>0.0227</v>
      </c>
      <c r="G162" s="131" t="n">
        <v>23.18</v>
      </c>
      <c r="H162" s="131" t="n">
        <v>0.52</v>
      </c>
      <c r="I162" s="102"/>
    </row>
    <row r="163" customFormat="false" ht="15" hidden="false" customHeight="false" outlineLevel="0" collapsed="false">
      <c r="A163" s="128" t="s">
        <v>434</v>
      </c>
      <c r="B163" s="128" t="s">
        <v>637</v>
      </c>
      <c r="C163" s="128" t="s">
        <v>431</v>
      </c>
      <c r="D163" s="129" t="s">
        <v>638</v>
      </c>
      <c r="E163" s="128" t="s">
        <v>451</v>
      </c>
      <c r="F163" s="130" t="n">
        <v>0.0227</v>
      </c>
      <c r="G163" s="131" t="n">
        <v>9.62</v>
      </c>
      <c r="H163" s="131" t="n">
        <v>0.21</v>
      </c>
      <c r="I163" s="102"/>
    </row>
    <row r="164" customFormat="false" ht="15" hidden="false" customHeight="false" outlineLevel="0" collapsed="false">
      <c r="A164" s="132" t="s">
        <v>437</v>
      </c>
      <c r="B164" s="132" t="s">
        <v>639</v>
      </c>
      <c r="C164" s="132" t="s">
        <v>431</v>
      </c>
      <c r="D164" s="133" t="s">
        <v>640</v>
      </c>
      <c r="E164" s="132" t="s">
        <v>8</v>
      </c>
      <c r="F164" s="134" t="n">
        <v>0.051</v>
      </c>
      <c r="G164" s="135" t="n">
        <v>4.05</v>
      </c>
      <c r="H164" s="135" t="n">
        <v>0.2</v>
      </c>
      <c r="I164" s="102"/>
    </row>
    <row r="165" customFormat="false" ht="15" hidden="false" customHeight="false" outlineLevel="0" collapsed="false">
      <c r="A165" s="132" t="s">
        <v>437</v>
      </c>
      <c r="B165" s="132" t="s">
        <v>641</v>
      </c>
      <c r="C165" s="132" t="s">
        <v>431</v>
      </c>
      <c r="D165" s="133" t="s">
        <v>642</v>
      </c>
      <c r="E165" s="132" t="s">
        <v>60</v>
      </c>
      <c r="F165" s="134" t="n">
        <v>0.055</v>
      </c>
      <c r="G165" s="135" t="n">
        <v>12.77</v>
      </c>
      <c r="H165" s="135" t="n">
        <v>0.7</v>
      </c>
      <c r="I165" s="102"/>
    </row>
    <row r="166" customFormat="false" ht="15" hidden="false" customHeight="false" outlineLevel="0" collapsed="false">
      <c r="A166" s="132" t="s">
        <v>437</v>
      </c>
      <c r="B166" s="132" t="s">
        <v>643</v>
      </c>
      <c r="C166" s="132" t="s">
        <v>431</v>
      </c>
      <c r="D166" s="133" t="s">
        <v>644</v>
      </c>
      <c r="E166" s="132" t="s">
        <v>60</v>
      </c>
      <c r="F166" s="134" t="n">
        <v>1</v>
      </c>
      <c r="G166" s="135" t="n">
        <v>8.79</v>
      </c>
      <c r="H166" s="135" t="n">
        <v>8.79</v>
      </c>
      <c r="I166" s="102"/>
    </row>
    <row r="167" customFormat="false" ht="15" hidden="false" customHeight="false" outlineLevel="0" collapsed="false">
      <c r="A167" s="121"/>
      <c r="B167" s="121"/>
      <c r="C167" s="121"/>
      <c r="D167" s="121"/>
      <c r="E167" s="121"/>
      <c r="F167" s="122"/>
      <c r="G167" s="123"/>
      <c r="H167" s="124"/>
      <c r="I167" s="102"/>
    </row>
    <row r="168" customFormat="false" ht="15" hidden="false" customHeight="false" outlineLevel="0" collapsed="false">
      <c r="A168" s="125"/>
      <c r="B168" s="125"/>
      <c r="C168" s="125"/>
      <c r="D168" s="125"/>
      <c r="E168" s="125"/>
      <c r="F168" s="126"/>
      <c r="G168" s="127"/>
      <c r="H168" s="127"/>
      <c r="I168" s="102"/>
    </row>
    <row r="169" customFormat="false" ht="15" hidden="false" customHeight="false" outlineLevel="0" collapsed="false">
      <c r="A169" s="109" t="s">
        <v>646</v>
      </c>
      <c r="B169" s="109"/>
      <c r="C169" s="109"/>
      <c r="D169" s="110" t="s">
        <v>81</v>
      </c>
      <c r="E169" s="111"/>
      <c r="F169" s="112"/>
      <c r="G169" s="109"/>
      <c r="H169" s="113"/>
      <c r="I169" s="102"/>
    </row>
    <row r="170" customFormat="false" ht="15" hidden="false" customHeight="false" outlineLevel="0" collapsed="false">
      <c r="A170" s="109" t="s">
        <v>647</v>
      </c>
      <c r="B170" s="109"/>
      <c r="C170" s="109"/>
      <c r="D170" s="110" t="s">
        <v>83</v>
      </c>
      <c r="E170" s="111"/>
      <c r="F170" s="112"/>
      <c r="G170" s="109"/>
      <c r="H170" s="113"/>
      <c r="I170" s="102"/>
    </row>
    <row r="171" customFormat="false" ht="15" hidden="false" customHeight="false" outlineLevel="0" collapsed="false">
      <c r="A171" s="114" t="s">
        <v>648</v>
      </c>
      <c r="B171" s="114" t="s">
        <v>418</v>
      </c>
      <c r="C171" s="114" t="s">
        <v>419</v>
      </c>
      <c r="D171" s="115" t="s">
        <v>420</v>
      </c>
      <c r="E171" s="114" t="s">
        <v>421</v>
      </c>
      <c r="F171" s="116" t="s">
        <v>422</v>
      </c>
      <c r="G171" s="114" t="s">
        <v>423</v>
      </c>
      <c r="H171" s="114" t="s">
        <v>424</v>
      </c>
      <c r="I171" s="102"/>
    </row>
    <row r="172" customFormat="false" ht="15" hidden="false" customHeight="false" outlineLevel="0" collapsed="false">
      <c r="A172" s="117" t="s">
        <v>425</v>
      </c>
      <c r="B172" s="117" t="s">
        <v>649</v>
      </c>
      <c r="C172" s="117" t="s">
        <v>431</v>
      </c>
      <c r="D172" s="118" t="s">
        <v>85</v>
      </c>
      <c r="E172" s="117" t="s">
        <v>451</v>
      </c>
      <c r="F172" s="119" t="n">
        <v>1</v>
      </c>
      <c r="G172" s="120" t="n">
        <v>2.74</v>
      </c>
      <c r="H172" s="120" t="n">
        <v>2.74</v>
      </c>
      <c r="I172" s="102"/>
    </row>
    <row r="173" customFormat="false" ht="15" hidden="false" customHeight="false" outlineLevel="0" collapsed="false">
      <c r="A173" s="128" t="s">
        <v>434</v>
      </c>
      <c r="B173" s="128" t="s">
        <v>525</v>
      </c>
      <c r="C173" s="128" t="s">
        <v>431</v>
      </c>
      <c r="D173" s="129" t="s">
        <v>498</v>
      </c>
      <c r="E173" s="128" t="s">
        <v>526</v>
      </c>
      <c r="F173" s="130" t="n">
        <v>0.0971</v>
      </c>
      <c r="G173" s="131" t="n">
        <v>16.81</v>
      </c>
      <c r="H173" s="131" t="n">
        <v>1.63</v>
      </c>
      <c r="I173" s="102"/>
    </row>
    <row r="174" customFormat="false" ht="15" hidden="false" customHeight="false" outlineLevel="0" collapsed="false">
      <c r="A174" s="128" t="s">
        <v>434</v>
      </c>
      <c r="B174" s="128" t="s">
        <v>650</v>
      </c>
      <c r="C174" s="128" t="s">
        <v>431</v>
      </c>
      <c r="D174" s="129" t="s">
        <v>651</v>
      </c>
      <c r="E174" s="128" t="s">
        <v>526</v>
      </c>
      <c r="F174" s="130" t="n">
        <v>0.0494</v>
      </c>
      <c r="G174" s="131" t="n">
        <v>22.63</v>
      </c>
      <c r="H174" s="131" t="n">
        <v>1.11</v>
      </c>
      <c r="I174" s="102"/>
    </row>
    <row r="175" customFormat="false" ht="15" hidden="false" customHeight="false" outlineLevel="0" collapsed="false">
      <c r="A175" s="121"/>
      <c r="B175" s="121"/>
      <c r="C175" s="121"/>
      <c r="D175" s="121"/>
      <c r="E175" s="121"/>
      <c r="F175" s="122"/>
      <c r="G175" s="123"/>
      <c r="H175" s="124"/>
      <c r="I175" s="102"/>
    </row>
    <row r="176" customFormat="false" ht="15" hidden="false" customHeight="false" outlineLevel="0" collapsed="false">
      <c r="A176" s="125"/>
      <c r="B176" s="125"/>
      <c r="C176" s="125"/>
      <c r="D176" s="125"/>
      <c r="E176" s="125"/>
      <c r="F176" s="126"/>
      <c r="G176" s="127"/>
      <c r="H176" s="127"/>
      <c r="I176" s="102"/>
    </row>
    <row r="177" customFormat="false" ht="15" hidden="false" customHeight="false" outlineLevel="0" collapsed="false">
      <c r="A177" s="109" t="s">
        <v>652</v>
      </c>
      <c r="B177" s="109"/>
      <c r="C177" s="109"/>
      <c r="D177" s="110" t="s">
        <v>87</v>
      </c>
      <c r="E177" s="111"/>
      <c r="F177" s="112"/>
      <c r="G177" s="109"/>
      <c r="H177" s="113"/>
      <c r="I177" s="102"/>
    </row>
    <row r="178" customFormat="false" ht="15" hidden="false" customHeight="false" outlineLevel="0" collapsed="false">
      <c r="A178" s="114" t="s">
        <v>653</v>
      </c>
      <c r="B178" s="114" t="s">
        <v>418</v>
      </c>
      <c r="C178" s="114" t="s">
        <v>419</v>
      </c>
      <c r="D178" s="115" t="s">
        <v>420</v>
      </c>
      <c r="E178" s="114" t="s">
        <v>421</v>
      </c>
      <c r="F178" s="116" t="s">
        <v>422</v>
      </c>
      <c r="G178" s="114" t="s">
        <v>423</v>
      </c>
      <c r="H178" s="114" t="s">
        <v>424</v>
      </c>
      <c r="I178" s="102"/>
    </row>
    <row r="179" customFormat="false" ht="15" hidden="false" customHeight="false" outlineLevel="0" collapsed="false">
      <c r="A179" s="117" t="s">
        <v>425</v>
      </c>
      <c r="B179" s="117" t="s">
        <v>654</v>
      </c>
      <c r="C179" s="117" t="s">
        <v>431</v>
      </c>
      <c r="D179" s="118" t="s">
        <v>89</v>
      </c>
      <c r="E179" s="117" t="s">
        <v>451</v>
      </c>
      <c r="F179" s="119" t="n">
        <v>1</v>
      </c>
      <c r="G179" s="120" t="n">
        <v>47.41</v>
      </c>
      <c r="H179" s="120" t="n">
        <v>47.41</v>
      </c>
      <c r="I179" s="102"/>
    </row>
    <row r="180" customFormat="false" ht="15" hidden="false" customHeight="false" outlineLevel="0" collapsed="false">
      <c r="A180" s="128" t="s">
        <v>434</v>
      </c>
      <c r="B180" s="128" t="s">
        <v>655</v>
      </c>
      <c r="C180" s="128" t="s">
        <v>431</v>
      </c>
      <c r="D180" s="129" t="s">
        <v>656</v>
      </c>
      <c r="E180" s="128" t="s">
        <v>524</v>
      </c>
      <c r="F180" s="130" t="n">
        <v>0.0094</v>
      </c>
      <c r="G180" s="131" t="n">
        <v>21.74</v>
      </c>
      <c r="H180" s="131" t="n">
        <v>0.2</v>
      </c>
      <c r="I180" s="102"/>
    </row>
    <row r="181" customFormat="false" ht="15" hidden="false" customHeight="false" outlineLevel="0" collapsed="false">
      <c r="A181" s="128" t="s">
        <v>434</v>
      </c>
      <c r="B181" s="128" t="s">
        <v>657</v>
      </c>
      <c r="C181" s="128" t="s">
        <v>431</v>
      </c>
      <c r="D181" s="129" t="s">
        <v>658</v>
      </c>
      <c r="E181" s="128" t="s">
        <v>521</v>
      </c>
      <c r="F181" s="130" t="n">
        <v>0.0068</v>
      </c>
      <c r="G181" s="131" t="n">
        <v>22.78</v>
      </c>
      <c r="H181" s="131" t="n">
        <v>0.15</v>
      </c>
      <c r="I181" s="102"/>
    </row>
    <row r="182" customFormat="false" ht="15" hidden="false" customHeight="false" outlineLevel="0" collapsed="false">
      <c r="A182" s="128" t="s">
        <v>434</v>
      </c>
      <c r="B182" s="128" t="s">
        <v>525</v>
      </c>
      <c r="C182" s="128" t="s">
        <v>431</v>
      </c>
      <c r="D182" s="129" t="s">
        <v>498</v>
      </c>
      <c r="E182" s="128" t="s">
        <v>526</v>
      </c>
      <c r="F182" s="130" t="n">
        <v>0.106</v>
      </c>
      <c r="G182" s="131" t="n">
        <v>16.81</v>
      </c>
      <c r="H182" s="131" t="n">
        <v>1.78</v>
      </c>
      <c r="I182" s="102"/>
    </row>
    <row r="183" customFormat="false" ht="15" hidden="false" customHeight="false" outlineLevel="0" collapsed="false">
      <c r="A183" s="128" t="s">
        <v>434</v>
      </c>
      <c r="B183" s="128" t="s">
        <v>631</v>
      </c>
      <c r="C183" s="128" t="s">
        <v>431</v>
      </c>
      <c r="D183" s="129" t="s">
        <v>632</v>
      </c>
      <c r="E183" s="128" t="s">
        <v>526</v>
      </c>
      <c r="F183" s="130" t="n">
        <v>0.213</v>
      </c>
      <c r="G183" s="131" t="n">
        <v>21.41</v>
      </c>
      <c r="H183" s="131" t="n">
        <v>4.56</v>
      </c>
      <c r="I183" s="102"/>
    </row>
    <row r="184" customFormat="false" ht="15" hidden="false" customHeight="false" outlineLevel="0" collapsed="false">
      <c r="A184" s="132" t="s">
        <v>437</v>
      </c>
      <c r="B184" s="132" t="s">
        <v>659</v>
      </c>
      <c r="C184" s="132" t="s">
        <v>431</v>
      </c>
      <c r="D184" s="133" t="s">
        <v>660</v>
      </c>
      <c r="E184" s="132" t="s">
        <v>661</v>
      </c>
      <c r="F184" s="134" t="n">
        <v>0.007</v>
      </c>
      <c r="G184" s="135" t="n">
        <v>240.75</v>
      </c>
      <c r="H184" s="135" t="n">
        <v>1.68</v>
      </c>
      <c r="I184" s="102"/>
    </row>
    <row r="185" customFormat="false" ht="15" hidden="false" customHeight="false" outlineLevel="0" collapsed="false">
      <c r="A185" s="132" t="s">
        <v>437</v>
      </c>
      <c r="B185" s="132" t="s">
        <v>662</v>
      </c>
      <c r="C185" s="132" t="s">
        <v>431</v>
      </c>
      <c r="D185" s="133" t="s">
        <v>663</v>
      </c>
      <c r="E185" s="132" t="s">
        <v>60</v>
      </c>
      <c r="F185" s="134" t="n">
        <v>4.333</v>
      </c>
      <c r="G185" s="135" t="n">
        <v>9.01</v>
      </c>
      <c r="H185" s="135" t="n">
        <v>39.04</v>
      </c>
      <c r="I185" s="102"/>
    </row>
    <row r="186" customFormat="false" ht="15" hidden="false" customHeight="false" outlineLevel="0" collapsed="false">
      <c r="A186" s="121"/>
      <c r="B186" s="121"/>
      <c r="C186" s="121"/>
      <c r="D186" s="121"/>
      <c r="E186" s="121"/>
      <c r="F186" s="122"/>
      <c r="G186" s="123"/>
      <c r="H186" s="124"/>
      <c r="I186" s="102"/>
    </row>
    <row r="187" customFormat="false" ht="15" hidden="false" customHeight="false" outlineLevel="0" collapsed="false">
      <c r="A187" s="125"/>
      <c r="B187" s="125"/>
      <c r="C187" s="125"/>
      <c r="D187" s="125"/>
      <c r="E187" s="125"/>
      <c r="F187" s="126"/>
      <c r="G187" s="127"/>
      <c r="H187" s="127"/>
      <c r="I187" s="102"/>
    </row>
    <row r="188" customFormat="false" ht="15" hidden="false" customHeight="false" outlineLevel="0" collapsed="false">
      <c r="A188" s="114" t="s">
        <v>664</v>
      </c>
      <c r="B188" s="114" t="s">
        <v>418</v>
      </c>
      <c r="C188" s="114" t="s">
        <v>419</v>
      </c>
      <c r="D188" s="115" t="s">
        <v>420</v>
      </c>
      <c r="E188" s="114" t="s">
        <v>421</v>
      </c>
      <c r="F188" s="116" t="s">
        <v>422</v>
      </c>
      <c r="G188" s="114" t="s">
        <v>423</v>
      </c>
      <c r="H188" s="114" t="s">
        <v>424</v>
      </c>
      <c r="I188" s="102"/>
    </row>
    <row r="189" customFormat="false" ht="15" hidden="false" customHeight="false" outlineLevel="0" collapsed="false">
      <c r="A189" s="117" t="s">
        <v>425</v>
      </c>
      <c r="B189" s="117" t="s">
        <v>665</v>
      </c>
      <c r="C189" s="117" t="s">
        <v>427</v>
      </c>
      <c r="D189" s="118" t="s">
        <v>92</v>
      </c>
      <c r="E189" s="117" t="s">
        <v>451</v>
      </c>
      <c r="F189" s="119" t="n">
        <v>1</v>
      </c>
      <c r="G189" s="136" t="s">
        <v>666</v>
      </c>
      <c r="H189" s="136" t="s">
        <v>666</v>
      </c>
      <c r="I189" s="102"/>
    </row>
    <row r="190" customFormat="false" ht="15" hidden="false" customHeight="false" outlineLevel="0" collapsed="false">
      <c r="A190" s="128" t="s">
        <v>434</v>
      </c>
      <c r="B190" s="128" t="s">
        <v>667</v>
      </c>
      <c r="C190" s="128" t="s">
        <v>427</v>
      </c>
      <c r="D190" s="129" t="s">
        <v>668</v>
      </c>
      <c r="E190" s="128" t="s">
        <v>464</v>
      </c>
      <c r="F190" s="130" t="n">
        <v>0.08</v>
      </c>
      <c r="G190" s="138" t="s">
        <v>669</v>
      </c>
      <c r="H190" s="138" t="s">
        <v>670</v>
      </c>
      <c r="I190" s="102"/>
    </row>
    <row r="191" customFormat="false" ht="15" hidden="false" customHeight="false" outlineLevel="0" collapsed="false">
      <c r="A191" s="128" t="s">
        <v>434</v>
      </c>
      <c r="B191" s="128" t="s">
        <v>671</v>
      </c>
      <c r="C191" s="128" t="s">
        <v>427</v>
      </c>
      <c r="D191" s="129" t="s">
        <v>672</v>
      </c>
      <c r="E191" s="128" t="s">
        <v>464</v>
      </c>
      <c r="F191" s="130" t="n">
        <v>0.8</v>
      </c>
      <c r="G191" s="138" t="s">
        <v>673</v>
      </c>
      <c r="H191" s="138" t="s">
        <v>674</v>
      </c>
      <c r="I191" s="102"/>
    </row>
    <row r="192" customFormat="false" ht="15" hidden="false" customHeight="false" outlineLevel="0" collapsed="false">
      <c r="A192" s="132" t="s">
        <v>437</v>
      </c>
      <c r="B192" s="132" t="s">
        <v>675</v>
      </c>
      <c r="C192" s="132" t="s">
        <v>427</v>
      </c>
      <c r="D192" s="133" t="s">
        <v>676</v>
      </c>
      <c r="E192" s="132" t="s">
        <v>677</v>
      </c>
      <c r="F192" s="134" t="n">
        <v>0.12</v>
      </c>
      <c r="G192" s="137" t="s">
        <v>678</v>
      </c>
      <c r="H192" s="137" t="s">
        <v>679</v>
      </c>
      <c r="I192" s="102"/>
    </row>
    <row r="193" customFormat="false" ht="15" hidden="false" customHeight="false" outlineLevel="0" collapsed="false">
      <c r="A193" s="132" t="s">
        <v>437</v>
      </c>
      <c r="B193" s="132" t="s">
        <v>680</v>
      </c>
      <c r="C193" s="132" t="s">
        <v>427</v>
      </c>
      <c r="D193" s="133" t="s">
        <v>681</v>
      </c>
      <c r="E193" s="132" t="s">
        <v>682</v>
      </c>
      <c r="F193" s="134" t="n">
        <v>0.3</v>
      </c>
      <c r="G193" s="137" t="s">
        <v>683</v>
      </c>
      <c r="H193" s="137" t="s">
        <v>684</v>
      </c>
      <c r="I193" s="102"/>
    </row>
    <row r="194" customFormat="false" ht="15" hidden="false" customHeight="false" outlineLevel="0" collapsed="false">
      <c r="A194" s="132" t="s">
        <v>437</v>
      </c>
      <c r="B194" s="132" t="s">
        <v>685</v>
      </c>
      <c r="C194" s="132" t="s">
        <v>427</v>
      </c>
      <c r="D194" s="133" t="s">
        <v>686</v>
      </c>
      <c r="E194" s="132" t="s">
        <v>677</v>
      </c>
      <c r="F194" s="134" t="n">
        <v>0.03</v>
      </c>
      <c r="G194" s="137" t="s">
        <v>687</v>
      </c>
      <c r="H194" s="137" t="s">
        <v>688</v>
      </c>
      <c r="I194" s="102"/>
    </row>
    <row r="195" customFormat="false" ht="15" hidden="false" customHeight="false" outlineLevel="0" collapsed="false">
      <c r="A195" s="132" t="s">
        <v>437</v>
      </c>
      <c r="B195" s="132" t="s">
        <v>689</v>
      </c>
      <c r="C195" s="132" t="s">
        <v>427</v>
      </c>
      <c r="D195" s="133" t="s">
        <v>690</v>
      </c>
      <c r="E195" s="132" t="s">
        <v>677</v>
      </c>
      <c r="F195" s="134" t="n">
        <v>0.16</v>
      </c>
      <c r="G195" s="137" t="s">
        <v>691</v>
      </c>
      <c r="H195" s="137" t="s">
        <v>692</v>
      </c>
      <c r="I195" s="102"/>
    </row>
    <row r="196" customFormat="false" ht="15" hidden="false" customHeight="false" outlineLevel="0" collapsed="false">
      <c r="A196" s="121"/>
      <c r="B196" s="121"/>
      <c r="C196" s="121"/>
      <c r="D196" s="121"/>
      <c r="E196" s="121"/>
      <c r="F196" s="122"/>
      <c r="G196" s="123"/>
      <c r="H196" s="124"/>
      <c r="I196" s="102"/>
    </row>
    <row r="197" customFormat="false" ht="15" hidden="false" customHeight="false" outlineLevel="0" collapsed="false">
      <c r="A197" s="125"/>
      <c r="B197" s="125"/>
      <c r="C197" s="125"/>
      <c r="D197" s="125"/>
      <c r="E197" s="125"/>
      <c r="F197" s="126"/>
      <c r="G197" s="127"/>
      <c r="H197" s="127"/>
      <c r="I197" s="102"/>
    </row>
    <row r="198" customFormat="false" ht="15" hidden="false" customHeight="false" outlineLevel="0" collapsed="false">
      <c r="A198" s="109" t="s">
        <v>693</v>
      </c>
      <c r="B198" s="109"/>
      <c r="C198" s="109"/>
      <c r="D198" s="110" t="s">
        <v>94</v>
      </c>
      <c r="E198" s="111"/>
      <c r="F198" s="112"/>
      <c r="G198" s="109"/>
      <c r="H198" s="113"/>
      <c r="I198" s="102"/>
    </row>
    <row r="199" customFormat="false" ht="15" hidden="false" customHeight="false" outlineLevel="0" collapsed="false">
      <c r="A199" s="114" t="s">
        <v>694</v>
      </c>
      <c r="B199" s="114" t="s">
        <v>418</v>
      </c>
      <c r="C199" s="114" t="s">
        <v>419</v>
      </c>
      <c r="D199" s="115" t="s">
        <v>420</v>
      </c>
      <c r="E199" s="114" t="s">
        <v>421</v>
      </c>
      <c r="F199" s="116" t="s">
        <v>422</v>
      </c>
      <c r="G199" s="114" t="s">
        <v>423</v>
      </c>
      <c r="H199" s="114" t="s">
        <v>424</v>
      </c>
      <c r="I199" s="102"/>
    </row>
    <row r="200" customFormat="false" ht="15" hidden="false" customHeight="false" outlineLevel="0" collapsed="false">
      <c r="A200" s="117" t="s">
        <v>425</v>
      </c>
      <c r="B200" s="117" t="s">
        <v>695</v>
      </c>
      <c r="C200" s="117" t="s">
        <v>427</v>
      </c>
      <c r="D200" s="118" t="s">
        <v>97</v>
      </c>
      <c r="E200" s="117" t="s">
        <v>451</v>
      </c>
      <c r="F200" s="119" t="n">
        <v>1</v>
      </c>
      <c r="G200" s="136" t="s">
        <v>696</v>
      </c>
      <c r="H200" s="136" t="s">
        <v>696</v>
      </c>
      <c r="I200" s="102"/>
    </row>
    <row r="201" customFormat="false" ht="15" hidden="false" customHeight="false" outlineLevel="0" collapsed="false">
      <c r="A201" s="128" t="s">
        <v>434</v>
      </c>
      <c r="B201" s="128" t="s">
        <v>697</v>
      </c>
      <c r="C201" s="128" t="s">
        <v>427</v>
      </c>
      <c r="D201" s="129" t="s">
        <v>698</v>
      </c>
      <c r="E201" s="128" t="s">
        <v>464</v>
      </c>
      <c r="F201" s="130" t="n">
        <v>0.4</v>
      </c>
      <c r="G201" s="138" t="s">
        <v>499</v>
      </c>
      <c r="H201" s="138" t="s">
        <v>699</v>
      </c>
      <c r="I201" s="102"/>
    </row>
    <row r="202" customFormat="false" ht="15" hidden="false" customHeight="false" outlineLevel="0" collapsed="false">
      <c r="A202" s="128" t="s">
        <v>434</v>
      </c>
      <c r="B202" s="128" t="s">
        <v>497</v>
      </c>
      <c r="C202" s="128" t="s">
        <v>427</v>
      </c>
      <c r="D202" s="129" t="s">
        <v>498</v>
      </c>
      <c r="E202" s="128" t="s">
        <v>464</v>
      </c>
      <c r="F202" s="130" t="n">
        <v>0.8</v>
      </c>
      <c r="G202" s="138" t="s">
        <v>700</v>
      </c>
      <c r="H202" s="138" t="s">
        <v>701</v>
      </c>
      <c r="I202" s="102"/>
    </row>
    <row r="203" customFormat="false" ht="15" hidden="false" customHeight="false" outlineLevel="0" collapsed="false">
      <c r="A203" s="132" t="s">
        <v>437</v>
      </c>
      <c r="B203" s="132" t="s">
        <v>702</v>
      </c>
      <c r="C203" s="132" t="s">
        <v>427</v>
      </c>
      <c r="D203" s="133" t="s">
        <v>703</v>
      </c>
      <c r="E203" s="132" t="s">
        <v>682</v>
      </c>
      <c r="F203" s="134" t="n">
        <v>0.61</v>
      </c>
      <c r="G203" s="137" t="s">
        <v>704</v>
      </c>
      <c r="H203" s="137" t="s">
        <v>705</v>
      </c>
      <c r="I203" s="102"/>
    </row>
    <row r="204" customFormat="false" ht="15" hidden="false" customHeight="false" outlineLevel="0" collapsed="false">
      <c r="A204" s="132" t="s">
        <v>437</v>
      </c>
      <c r="B204" s="132" t="s">
        <v>706</v>
      </c>
      <c r="C204" s="132" t="s">
        <v>427</v>
      </c>
      <c r="D204" s="133" t="s">
        <v>707</v>
      </c>
      <c r="E204" s="132" t="s">
        <v>548</v>
      </c>
      <c r="F204" s="134" t="n">
        <v>3</v>
      </c>
      <c r="G204" s="137" t="s">
        <v>708</v>
      </c>
      <c r="H204" s="137" t="s">
        <v>709</v>
      </c>
      <c r="I204" s="102"/>
    </row>
    <row r="205" customFormat="false" ht="15" hidden="false" customHeight="false" outlineLevel="0" collapsed="false">
      <c r="A205" s="132" t="s">
        <v>437</v>
      </c>
      <c r="B205" s="132" t="s">
        <v>710</v>
      </c>
      <c r="C205" s="132" t="s">
        <v>427</v>
      </c>
      <c r="D205" s="133" t="s">
        <v>711</v>
      </c>
      <c r="E205" s="132" t="s">
        <v>451</v>
      </c>
      <c r="F205" s="134" t="n">
        <v>1.2</v>
      </c>
      <c r="G205" s="137" t="s">
        <v>712</v>
      </c>
      <c r="H205" s="137" t="s">
        <v>713</v>
      </c>
      <c r="I205" s="102"/>
    </row>
    <row r="206" customFormat="false" ht="15" hidden="false" customHeight="false" outlineLevel="0" collapsed="false">
      <c r="A206" s="121"/>
      <c r="B206" s="121"/>
      <c r="C206" s="121"/>
      <c r="D206" s="121"/>
      <c r="E206" s="121"/>
      <c r="F206" s="122"/>
      <c r="G206" s="123"/>
      <c r="H206" s="124"/>
      <c r="I206" s="102"/>
    </row>
    <row r="207" customFormat="false" ht="15" hidden="false" customHeight="false" outlineLevel="0" collapsed="false">
      <c r="A207" s="125"/>
      <c r="B207" s="125"/>
      <c r="C207" s="125"/>
      <c r="D207" s="125"/>
      <c r="E207" s="125"/>
      <c r="F207" s="126"/>
      <c r="G207" s="127"/>
      <c r="H207" s="127"/>
      <c r="I207" s="102"/>
    </row>
    <row r="208" customFormat="false" ht="15" hidden="false" customHeight="false" outlineLevel="0" collapsed="false">
      <c r="A208" s="109" t="s">
        <v>714</v>
      </c>
      <c r="B208" s="109"/>
      <c r="C208" s="109"/>
      <c r="D208" s="110" t="s">
        <v>99</v>
      </c>
      <c r="E208" s="111"/>
      <c r="F208" s="112"/>
      <c r="G208" s="109"/>
      <c r="H208" s="113"/>
      <c r="I208" s="102"/>
    </row>
    <row r="209" customFormat="false" ht="15" hidden="false" customHeight="false" outlineLevel="0" collapsed="false">
      <c r="A209" s="114" t="s">
        <v>715</v>
      </c>
      <c r="B209" s="114" t="s">
        <v>418</v>
      </c>
      <c r="C209" s="114" t="s">
        <v>419</v>
      </c>
      <c r="D209" s="115" t="s">
        <v>420</v>
      </c>
      <c r="E209" s="114" t="s">
        <v>421</v>
      </c>
      <c r="F209" s="116" t="s">
        <v>422</v>
      </c>
      <c r="G209" s="114" t="s">
        <v>423</v>
      </c>
      <c r="H209" s="114" t="s">
        <v>424</v>
      </c>
      <c r="I209" s="102"/>
    </row>
    <row r="210" customFormat="false" ht="15" hidden="false" customHeight="false" outlineLevel="0" collapsed="false">
      <c r="A210" s="117" t="s">
        <v>425</v>
      </c>
      <c r="B210" s="117" t="s">
        <v>716</v>
      </c>
      <c r="C210" s="117" t="s">
        <v>427</v>
      </c>
      <c r="D210" s="118" t="s">
        <v>102</v>
      </c>
      <c r="E210" s="117" t="s">
        <v>31</v>
      </c>
      <c r="F210" s="119" t="n">
        <v>1</v>
      </c>
      <c r="G210" s="136" t="s">
        <v>717</v>
      </c>
      <c r="H210" s="136" t="s">
        <v>717</v>
      </c>
      <c r="I210" s="102"/>
    </row>
    <row r="211" customFormat="false" ht="15" hidden="false" customHeight="false" outlineLevel="0" collapsed="false">
      <c r="A211" s="128" t="s">
        <v>434</v>
      </c>
      <c r="B211" s="128" t="s">
        <v>718</v>
      </c>
      <c r="C211" s="128" t="s">
        <v>427</v>
      </c>
      <c r="D211" s="129" t="s">
        <v>719</v>
      </c>
      <c r="E211" s="128" t="s">
        <v>464</v>
      </c>
      <c r="F211" s="130" t="n">
        <v>0.2</v>
      </c>
      <c r="G211" s="138" t="s">
        <v>720</v>
      </c>
      <c r="H211" s="138" t="s">
        <v>721</v>
      </c>
      <c r="I211" s="102"/>
    </row>
    <row r="212" customFormat="false" ht="15" hidden="false" customHeight="false" outlineLevel="0" collapsed="false">
      <c r="A212" s="128" t="s">
        <v>434</v>
      </c>
      <c r="B212" s="128" t="s">
        <v>722</v>
      </c>
      <c r="C212" s="128" t="s">
        <v>427</v>
      </c>
      <c r="D212" s="129" t="s">
        <v>651</v>
      </c>
      <c r="E212" s="128" t="s">
        <v>464</v>
      </c>
      <c r="F212" s="130" t="n">
        <v>0.2</v>
      </c>
      <c r="G212" s="138" t="s">
        <v>465</v>
      </c>
      <c r="H212" s="138" t="s">
        <v>723</v>
      </c>
      <c r="I212" s="102"/>
    </row>
    <row r="213" customFormat="false" ht="15" hidden="false" customHeight="false" outlineLevel="0" collapsed="false">
      <c r="A213" s="132" t="s">
        <v>437</v>
      </c>
      <c r="B213" s="132" t="s">
        <v>702</v>
      </c>
      <c r="C213" s="132" t="s">
        <v>427</v>
      </c>
      <c r="D213" s="133" t="s">
        <v>703</v>
      </c>
      <c r="E213" s="132" t="s">
        <v>682</v>
      </c>
      <c r="F213" s="134" t="n">
        <v>1.5</v>
      </c>
      <c r="G213" s="137" t="s">
        <v>708</v>
      </c>
      <c r="H213" s="137" t="s">
        <v>724</v>
      </c>
      <c r="I213" s="102"/>
    </row>
    <row r="214" customFormat="false" ht="15" hidden="false" customHeight="false" outlineLevel="0" collapsed="false">
      <c r="A214" s="132" t="s">
        <v>437</v>
      </c>
      <c r="B214" s="132" t="s">
        <v>725</v>
      </c>
      <c r="C214" s="132" t="s">
        <v>427</v>
      </c>
      <c r="D214" s="133" t="s">
        <v>726</v>
      </c>
      <c r="E214" s="132" t="s">
        <v>474</v>
      </c>
      <c r="F214" s="134" t="n">
        <v>1.02</v>
      </c>
      <c r="G214" s="137" t="s">
        <v>712</v>
      </c>
      <c r="H214" s="137" t="s">
        <v>713</v>
      </c>
      <c r="I214" s="102"/>
    </row>
    <row r="215" customFormat="false" ht="15" hidden="false" customHeight="false" outlineLevel="0" collapsed="false">
      <c r="A215" s="132" t="s">
        <v>437</v>
      </c>
      <c r="B215" s="132" t="s">
        <v>706</v>
      </c>
      <c r="C215" s="132" t="s">
        <v>427</v>
      </c>
      <c r="D215" s="133" t="s">
        <v>707</v>
      </c>
      <c r="E215" s="132" t="s">
        <v>548</v>
      </c>
      <c r="F215" s="134" t="n">
        <v>3</v>
      </c>
      <c r="G215" s="137" t="s">
        <v>727</v>
      </c>
      <c r="H215" s="137" t="s">
        <v>728</v>
      </c>
      <c r="I215" s="102"/>
    </row>
    <row r="216" customFormat="false" ht="15" hidden="false" customHeight="false" outlineLevel="0" collapsed="false">
      <c r="A216" s="121"/>
      <c r="B216" s="121"/>
      <c r="C216" s="121"/>
      <c r="D216" s="121"/>
      <c r="E216" s="121"/>
      <c r="F216" s="122"/>
      <c r="G216" s="123"/>
      <c r="H216" s="124"/>
      <c r="I216" s="102"/>
    </row>
    <row r="217" customFormat="false" ht="15" hidden="false" customHeight="false" outlineLevel="0" collapsed="false">
      <c r="A217" s="125"/>
      <c r="B217" s="125"/>
      <c r="C217" s="125"/>
      <c r="D217" s="125"/>
      <c r="E217" s="125"/>
      <c r="F217" s="126"/>
      <c r="G217" s="127"/>
      <c r="H217" s="127"/>
      <c r="I217" s="102"/>
    </row>
    <row r="218" customFormat="false" ht="15" hidden="false" customHeight="false" outlineLevel="0" collapsed="false">
      <c r="A218" s="114" t="s">
        <v>729</v>
      </c>
      <c r="B218" s="114" t="s">
        <v>418</v>
      </c>
      <c r="C218" s="114" t="s">
        <v>419</v>
      </c>
      <c r="D218" s="115" t="s">
        <v>420</v>
      </c>
      <c r="E218" s="114" t="s">
        <v>421</v>
      </c>
      <c r="F218" s="116" t="s">
        <v>422</v>
      </c>
      <c r="G218" s="114" t="s">
        <v>423</v>
      </c>
      <c r="H218" s="114" t="s">
        <v>424</v>
      </c>
      <c r="I218" s="102"/>
    </row>
    <row r="219" customFormat="false" ht="15" hidden="false" customHeight="false" outlineLevel="0" collapsed="false">
      <c r="A219" s="117" t="s">
        <v>425</v>
      </c>
      <c r="B219" s="117" t="s">
        <v>730</v>
      </c>
      <c r="C219" s="117" t="s">
        <v>431</v>
      </c>
      <c r="D219" s="118" t="s">
        <v>104</v>
      </c>
      <c r="E219" s="117" t="s">
        <v>31</v>
      </c>
      <c r="F219" s="119" t="n">
        <v>1</v>
      </c>
      <c r="G219" s="120" t="n">
        <v>112.79</v>
      </c>
      <c r="H219" s="120" t="n">
        <v>112.79</v>
      </c>
      <c r="I219" s="102"/>
    </row>
    <row r="220" customFormat="false" ht="15" hidden="false" customHeight="false" outlineLevel="0" collapsed="false">
      <c r="A220" s="128" t="s">
        <v>434</v>
      </c>
      <c r="B220" s="128" t="s">
        <v>655</v>
      </c>
      <c r="C220" s="128" t="s">
        <v>431</v>
      </c>
      <c r="D220" s="129" t="s">
        <v>656</v>
      </c>
      <c r="E220" s="128" t="s">
        <v>524</v>
      </c>
      <c r="F220" s="130" t="n">
        <v>0.0183</v>
      </c>
      <c r="G220" s="131" t="n">
        <v>21.74</v>
      </c>
      <c r="H220" s="131" t="n">
        <v>0.39</v>
      </c>
      <c r="I220" s="102"/>
    </row>
    <row r="221" customFormat="false" ht="15" hidden="false" customHeight="false" outlineLevel="0" collapsed="false">
      <c r="A221" s="128" t="s">
        <v>434</v>
      </c>
      <c r="B221" s="128" t="s">
        <v>657</v>
      </c>
      <c r="C221" s="128" t="s">
        <v>431</v>
      </c>
      <c r="D221" s="129" t="s">
        <v>658</v>
      </c>
      <c r="E221" s="128" t="s">
        <v>521</v>
      </c>
      <c r="F221" s="130" t="n">
        <v>0.0132</v>
      </c>
      <c r="G221" s="131" t="n">
        <v>22.78</v>
      </c>
      <c r="H221" s="131" t="n">
        <v>0.3</v>
      </c>
      <c r="I221" s="102"/>
    </row>
    <row r="222" customFormat="false" ht="15" hidden="false" customHeight="false" outlineLevel="0" collapsed="false">
      <c r="A222" s="128" t="s">
        <v>434</v>
      </c>
      <c r="B222" s="128" t="s">
        <v>525</v>
      </c>
      <c r="C222" s="128" t="s">
        <v>431</v>
      </c>
      <c r="D222" s="129" t="s">
        <v>498</v>
      </c>
      <c r="E222" s="128" t="s">
        <v>526</v>
      </c>
      <c r="F222" s="130" t="n">
        <v>0.371</v>
      </c>
      <c r="G222" s="131" t="n">
        <v>16.81</v>
      </c>
      <c r="H222" s="131" t="n">
        <v>6.23</v>
      </c>
      <c r="I222" s="102"/>
    </row>
    <row r="223" customFormat="false" ht="15" hidden="false" customHeight="false" outlineLevel="0" collapsed="false">
      <c r="A223" s="128" t="s">
        <v>434</v>
      </c>
      <c r="B223" s="128" t="s">
        <v>650</v>
      </c>
      <c r="C223" s="128" t="s">
        <v>431</v>
      </c>
      <c r="D223" s="129" t="s">
        <v>651</v>
      </c>
      <c r="E223" s="128" t="s">
        <v>526</v>
      </c>
      <c r="F223" s="130" t="n">
        <v>0.277</v>
      </c>
      <c r="G223" s="131" t="n">
        <v>22.63</v>
      </c>
      <c r="H223" s="131" t="n">
        <v>6.26</v>
      </c>
      <c r="I223" s="102"/>
    </row>
    <row r="224" customFormat="false" ht="15" hidden="false" customHeight="false" outlineLevel="0" collapsed="false">
      <c r="A224" s="132" t="s">
        <v>437</v>
      </c>
      <c r="B224" s="132" t="s">
        <v>731</v>
      </c>
      <c r="C224" s="132" t="s">
        <v>431</v>
      </c>
      <c r="D224" s="133" t="s">
        <v>732</v>
      </c>
      <c r="E224" s="132" t="s">
        <v>31</v>
      </c>
      <c r="F224" s="134" t="n">
        <v>1.05</v>
      </c>
      <c r="G224" s="135" t="n">
        <v>65.79</v>
      </c>
      <c r="H224" s="135" t="n">
        <v>69.07</v>
      </c>
      <c r="I224" s="102"/>
    </row>
    <row r="225" customFormat="false" ht="15" hidden="false" customHeight="false" outlineLevel="0" collapsed="false">
      <c r="A225" s="132" t="s">
        <v>437</v>
      </c>
      <c r="B225" s="132" t="s">
        <v>733</v>
      </c>
      <c r="C225" s="132" t="s">
        <v>431</v>
      </c>
      <c r="D225" s="133" t="s">
        <v>734</v>
      </c>
      <c r="E225" s="132" t="s">
        <v>60</v>
      </c>
      <c r="F225" s="134" t="n">
        <v>0.013</v>
      </c>
      <c r="G225" s="135" t="n">
        <v>20.1</v>
      </c>
      <c r="H225" s="135" t="n">
        <v>0.26</v>
      </c>
      <c r="I225" s="102"/>
    </row>
    <row r="226" customFormat="false" ht="15" hidden="false" customHeight="false" outlineLevel="0" collapsed="false">
      <c r="A226" s="132" t="s">
        <v>437</v>
      </c>
      <c r="B226" s="132" t="s">
        <v>735</v>
      </c>
      <c r="C226" s="132" t="s">
        <v>431</v>
      </c>
      <c r="D226" s="133" t="s">
        <v>736</v>
      </c>
      <c r="E226" s="132" t="s">
        <v>60</v>
      </c>
      <c r="F226" s="134" t="n">
        <v>0.0024</v>
      </c>
      <c r="G226" s="135" t="n">
        <v>100.92</v>
      </c>
      <c r="H226" s="135" t="n">
        <v>0.24</v>
      </c>
      <c r="I226" s="102"/>
    </row>
    <row r="227" customFormat="false" ht="15" hidden="false" customHeight="false" outlineLevel="0" collapsed="false">
      <c r="A227" s="132" t="s">
        <v>437</v>
      </c>
      <c r="B227" s="132" t="s">
        <v>737</v>
      </c>
      <c r="C227" s="132" t="s">
        <v>431</v>
      </c>
      <c r="D227" s="133" t="s">
        <v>738</v>
      </c>
      <c r="E227" s="132" t="s">
        <v>739</v>
      </c>
      <c r="F227" s="134" t="n">
        <v>0.081</v>
      </c>
      <c r="G227" s="135" t="n">
        <v>24.84</v>
      </c>
      <c r="H227" s="135" t="n">
        <v>2.01</v>
      </c>
      <c r="I227" s="102"/>
    </row>
    <row r="228" customFormat="false" ht="15" hidden="false" customHeight="false" outlineLevel="0" collapsed="false">
      <c r="A228" s="132" t="s">
        <v>437</v>
      </c>
      <c r="B228" s="132" t="s">
        <v>740</v>
      </c>
      <c r="C228" s="132" t="s">
        <v>431</v>
      </c>
      <c r="D228" s="133" t="s">
        <v>741</v>
      </c>
      <c r="E228" s="132" t="s">
        <v>60</v>
      </c>
      <c r="F228" s="134" t="n">
        <v>0.09</v>
      </c>
      <c r="G228" s="135" t="n">
        <v>311.45</v>
      </c>
      <c r="H228" s="135" t="n">
        <v>28.03</v>
      </c>
      <c r="I228" s="102"/>
    </row>
    <row r="229" customFormat="false" ht="15" hidden="false" customHeight="false" outlineLevel="0" collapsed="false">
      <c r="A229" s="121"/>
      <c r="B229" s="121"/>
      <c r="C229" s="121"/>
      <c r="D229" s="121"/>
      <c r="E229" s="121"/>
      <c r="F229" s="122"/>
      <c r="G229" s="123"/>
      <c r="H229" s="124"/>
      <c r="I229" s="102"/>
    </row>
    <row r="230" customFormat="false" ht="15" hidden="false" customHeight="false" outlineLevel="0" collapsed="false">
      <c r="A230" s="125"/>
      <c r="B230" s="125"/>
      <c r="C230" s="125"/>
      <c r="D230" s="125"/>
      <c r="E230" s="125"/>
      <c r="F230" s="126"/>
      <c r="G230" s="127"/>
      <c r="H230" s="127"/>
      <c r="I230" s="102"/>
    </row>
    <row r="231" customFormat="false" ht="15" hidden="false" customHeight="false" outlineLevel="0" collapsed="false">
      <c r="A231" s="114" t="s">
        <v>742</v>
      </c>
      <c r="B231" s="114" t="s">
        <v>418</v>
      </c>
      <c r="C231" s="114" t="s">
        <v>419</v>
      </c>
      <c r="D231" s="115" t="s">
        <v>420</v>
      </c>
      <c r="E231" s="114" t="s">
        <v>421</v>
      </c>
      <c r="F231" s="116" t="s">
        <v>422</v>
      </c>
      <c r="G231" s="114" t="s">
        <v>423</v>
      </c>
      <c r="H231" s="114" t="s">
        <v>424</v>
      </c>
      <c r="I231" s="102"/>
    </row>
    <row r="232" customFormat="false" ht="15" hidden="false" customHeight="false" outlineLevel="0" collapsed="false">
      <c r="A232" s="117" t="s">
        <v>425</v>
      </c>
      <c r="B232" s="117" t="s">
        <v>743</v>
      </c>
      <c r="C232" s="117" t="s">
        <v>431</v>
      </c>
      <c r="D232" s="118" t="s">
        <v>106</v>
      </c>
      <c r="E232" s="117" t="s">
        <v>31</v>
      </c>
      <c r="F232" s="119" t="n">
        <v>1</v>
      </c>
      <c r="G232" s="120" t="n">
        <v>51.6</v>
      </c>
      <c r="H232" s="120" t="n">
        <v>51.6</v>
      </c>
      <c r="I232" s="102"/>
    </row>
    <row r="233" customFormat="false" ht="15" hidden="false" customHeight="false" outlineLevel="0" collapsed="false">
      <c r="A233" s="128" t="s">
        <v>434</v>
      </c>
      <c r="B233" s="128" t="s">
        <v>744</v>
      </c>
      <c r="C233" s="128" t="s">
        <v>431</v>
      </c>
      <c r="D233" s="129" t="s">
        <v>745</v>
      </c>
      <c r="E233" s="128" t="s">
        <v>31</v>
      </c>
      <c r="F233" s="130" t="n">
        <v>0.86</v>
      </c>
      <c r="G233" s="131" t="n">
        <v>30.05</v>
      </c>
      <c r="H233" s="131" t="n">
        <v>25.84</v>
      </c>
      <c r="I233" s="102"/>
    </row>
    <row r="234" customFormat="false" ht="15" hidden="false" customHeight="false" outlineLevel="0" collapsed="false">
      <c r="A234" s="128" t="s">
        <v>434</v>
      </c>
      <c r="B234" s="128" t="s">
        <v>746</v>
      </c>
      <c r="C234" s="128" t="s">
        <v>431</v>
      </c>
      <c r="D234" s="129" t="s">
        <v>747</v>
      </c>
      <c r="E234" s="128" t="s">
        <v>31</v>
      </c>
      <c r="F234" s="130" t="n">
        <v>0.14</v>
      </c>
      <c r="G234" s="131" t="n">
        <v>44.53</v>
      </c>
      <c r="H234" s="131" t="n">
        <v>6.23</v>
      </c>
      <c r="I234" s="102"/>
    </row>
    <row r="235" customFormat="false" ht="15" hidden="false" customHeight="false" outlineLevel="0" collapsed="false">
      <c r="A235" s="128" t="s">
        <v>434</v>
      </c>
      <c r="B235" s="128" t="s">
        <v>748</v>
      </c>
      <c r="C235" s="128" t="s">
        <v>431</v>
      </c>
      <c r="D235" s="129" t="s">
        <v>749</v>
      </c>
      <c r="E235" s="128" t="s">
        <v>8</v>
      </c>
      <c r="F235" s="130" t="n">
        <v>0.0189</v>
      </c>
      <c r="G235" s="131" t="n">
        <v>26.38</v>
      </c>
      <c r="H235" s="131" t="n">
        <v>0.49</v>
      </c>
      <c r="I235" s="102"/>
    </row>
    <row r="236" customFormat="false" ht="15" hidden="false" customHeight="false" outlineLevel="0" collapsed="false">
      <c r="A236" s="128" t="s">
        <v>434</v>
      </c>
      <c r="B236" s="128" t="s">
        <v>750</v>
      </c>
      <c r="C236" s="128" t="s">
        <v>431</v>
      </c>
      <c r="D236" s="129" t="s">
        <v>751</v>
      </c>
      <c r="E236" s="128" t="s">
        <v>8</v>
      </c>
      <c r="F236" s="130" t="n">
        <v>0.0752</v>
      </c>
      <c r="G236" s="131" t="n">
        <v>30.73</v>
      </c>
      <c r="H236" s="131" t="n">
        <v>2.31</v>
      </c>
      <c r="I236" s="102"/>
    </row>
    <row r="237" customFormat="false" ht="15" hidden="false" customHeight="false" outlineLevel="0" collapsed="false">
      <c r="A237" s="128" t="s">
        <v>434</v>
      </c>
      <c r="B237" s="128" t="s">
        <v>752</v>
      </c>
      <c r="C237" s="128" t="s">
        <v>431</v>
      </c>
      <c r="D237" s="129" t="s">
        <v>753</v>
      </c>
      <c r="E237" s="128" t="s">
        <v>8</v>
      </c>
      <c r="F237" s="130" t="n">
        <v>0.0961</v>
      </c>
      <c r="G237" s="131" t="n">
        <v>30.51</v>
      </c>
      <c r="H237" s="131" t="n">
        <v>2.93</v>
      </c>
      <c r="I237" s="102"/>
    </row>
    <row r="238" customFormat="false" ht="15" hidden="false" customHeight="false" outlineLevel="0" collapsed="false">
      <c r="A238" s="128" t="s">
        <v>434</v>
      </c>
      <c r="B238" s="128" t="s">
        <v>754</v>
      </c>
      <c r="C238" s="128" t="s">
        <v>431</v>
      </c>
      <c r="D238" s="129" t="s">
        <v>755</v>
      </c>
      <c r="E238" s="128" t="s">
        <v>8</v>
      </c>
      <c r="F238" s="130" t="n">
        <v>0.0745</v>
      </c>
      <c r="G238" s="131" t="n">
        <v>21.08</v>
      </c>
      <c r="H238" s="131" t="n">
        <v>1.57</v>
      </c>
      <c r="I238" s="102"/>
    </row>
    <row r="239" customFormat="false" ht="15" hidden="false" customHeight="false" outlineLevel="0" collapsed="false">
      <c r="A239" s="128" t="s">
        <v>434</v>
      </c>
      <c r="B239" s="128" t="s">
        <v>756</v>
      </c>
      <c r="C239" s="128" t="s">
        <v>431</v>
      </c>
      <c r="D239" s="129" t="s">
        <v>757</v>
      </c>
      <c r="E239" s="128" t="s">
        <v>8</v>
      </c>
      <c r="F239" s="130" t="n">
        <v>0.0222</v>
      </c>
      <c r="G239" s="131" t="n">
        <v>32.13</v>
      </c>
      <c r="H239" s="131" t="n">
        <v>0.71</v>
      </c>
      <c r="I239" s="102"/>
    </row>
    <row r="240" customFormat="false" ht="15" hidden="false" customHeight="false" outlineLevel="0" collapsed="false">
      <c r="A240" s="128" t="s">
        <v>434</v>
      </c>
      <c r="B240" s="128" t="s">
        <v>758</v>
      </c>
      <c r="C240" s="128" t="s">
        <v>431</v>
      </c>
      <c r="D240" s="129" t="s">
        <v>759</v>
      </c>
      <c r="E240" s="128" t="s">
        <v>8</v>
      </c>
      <c r="F240" s="130" t="n">
        <v>0.0893</v>
      </c>
      <c r="G240" s="131" t="n">
        <v>28</v>
      </c>
      <c r="H240" s="131" t="n">
        <v>2.5</v>
      </c>
      <c r="I240" s="102"/>
    </row>
    <row r="241" customFormat="false" ht="15" hidden="false" customHeight="false" outlineLevel="0" collapsed="false">
      <c r="A241" s="128" t="s">
        <v>434</v>
      </c>
      <c r="B241" s="128" t="s">
        <v>760</v>
      </c>
      <c r="C241" s="128" t="s">
        <v>431</v>
      </c>
      <c r="D241" s="129" t="s">
        <v>761</v>
      </c>
      <c r="E241" s="128" t="s">
        <v>8</v>
      </c>
      <c r="F241" s="130" t="n">
        <v>0.2609</v>
      </c>
      <c r="G241" s="131" t="n">
        <v>19.86</v>
      </c>
      <c r="H241" s="131" t="n">
        <v>5.18</v>
      </c>
      <c r="I241" s="102"/>
    </row>
    <row r="242" customFormat="false" ht="15" hidden="false" customHeight="false" outlineLevel="0" collapsed="false">
      <c r="A242" s="128" t="s">
        <v>434</v>
      </c>
      <c r="B242" s="128" t="s">
        <v>762</v>
      </c>
      <c r="C242" s="128" t="s">
        <v>431</v>
      </c>
      <c r="D242" s="129" t="s">
        <v>763</v>
      </c>
      <c r="E242" s="128" t="s">
        <v>8</v>
      </c>
      <c r="F242" s="130" t="n">
        <v>0.0029</v>
      </c>
      <c r="G242" s="131" t="n">
        <v>56.6</v>
      </c>
      <c r="H242" s="131" t="n">
        <v>0.16</v>
      </c>
      <c r="I242" s="102"/>
    </row>
    <row r="243" customFormat="false" ht="15" hidden="false" customHeight="false" outlineLevel="0" collapsed="false">
      <c r="A243" s="128" t="s">
        <v>434</v>
      </c>
      <c r="B243" s="128" t="s">
        <v>764</v>
      </c>
      <c r="C243" s="128" t="s">
        <v>431</v>
      </c>
      <c r="D243" s="129" t="s">
        <v>765</v>
      </c>
      <c r="E243" s="128" t="s">
        <v>8</v>
      </c>
      <c r="F243" s="130" t="n">
        <v>0.0407</v>
      </c>
      <c r="G243" s="131" t="n">
        <v>47.7</v>
      </c>
      <c r="H243" s="131" t="n">
        <v>1.94</v>
      </c>
      <c r="I243" s="102"/>
    </row>
    <row r="244" customFormat="false" ht="15" hidden="false" customHeight="false" outlineLevel="0" collapsed="false">
      <c r="A244" s="128" t="s">
        <v>434</v>
      </c>
      <c r="B244" s="128" t="s">
        <v>766</v>
      </c>
      <c r="C244" s="128" t="s">
        <v>431</v>
      </c>
      <c r="D244" s="129" t="s">
        <v>767</v>
      </c>
      <c r="E244" s="128" t="s">
        <v>8</v>
      </c>
      <c r="F244" s="130" t="n">
        <v>0.0015</v>
      </c>
      <c r="G244" s="131" t="n">
        <v>81.19</v>
      </c>
      <c r="H244" s="131" t="n">
        <v>0.12</v>
      </c>
      <c r="I244" s="102"/>
    </row>
    <row r="245" customFormat="false" ht="15" hidden="false" customHeight="false" outlineLevel="0" collapsed="false">
      <c r="A245" s="128" t="s">
        <v>434</v>
      </c>
      <c r="B245" s="128" t="s">
        <v>768</v>
      </c>
      <c r="C245" s="128" t="s">
        <v>431</v>
      </c>
      <c r="D245" s="129" t="s">
        <v>769</v>
      </c>
      <c r="E245" s="128" t="s">
        <v>8</v>
      </c>
      <c r="F245" s="130" t="n">
        <v>0.0917</v>
      </c>
      <c r="G245" s="131" t="n">
        <v>5.1</v>
      </c>
      <c r="H245" s="131" t="n">
        <v>0.46</v>
      </c>
      <c r="I245" s="102"/>
    </row>
    <row r="246" customFormat="false" ht="15" hidden="false" customHeight="false" outlineLevel="0" collapsed="false">
      <c r="A246" s="128" t="s">
        <v>434</v>
      </c>
      <c r="B246" s="128" t="s">
        <v>770</v>
      </c>
      <c r="C246" s="128" t="s">
        <v>431</v>
      </c>
      <c r="D246" s="129" t="s">
        <v>771</v>
      </c>
      <c r="E246" s="128" t="s">
        <v>8</v>
      </c>
      <c r="F246" s="130" t="n">
        <v>0.0333</v>
      </c>
      <c r="G246" s="131" t="n">
        <v>30.34</v>
      </c>
      <c r="H246" s="131" t="n">
        <v>1.01</v>
      </c>
      <c r="I246" s="102"/>
    </row>
    <row r="247" customFormat="false" ht="15" hidden="false" customHeight="false" outlineLevel="0" collapsed="false">
      <c r="A247" s="128" t="s">
        <v>434</v>
      </c>
      <c r="B247" s="128" t="s">
        <v>772</v>
      </c>
      <c r="C247" s="128" t="s">
        <v>431</v>
      </c>
      <c r="D247" s="129" t="s">
        <v>773</v>
      </c>
      <c r="E247" s="128" t="s">
        <v>8</v>
      </c>
      <c r="F247" s="130" t="n">
        <v>0.0333</v>
      </c>
      <c r="G247" s="131" t="n">
        <v>4.68</v>
      </c>
      <c r="H247" s="131" t="n">
        <v>0.15</v>
      </c>
      <c r="I247" s="102"/>
    </row>
    <row r="248" customFormat="false" ht="15" hidden="false" customHeight="false" outlineLevel="0" collapsed="false">
      <c r="A248" s="121"/>
      <c r="B248" s="121"/>
      <c r="C248" s="121"/>
      <c r="D248" s="121"/>
      <c r="E248" s="121"/>
      <c r="F248" s="122"/>
      <c r="G248" s="123"/>
      <c r="H248" s="124"/>
      <c r="I248" s="102"/>
    </row>
    <row r="249" customFormat="false" ht="15" hidden="false" customHeight="false" outlineLevel="0" collapsed="false">
      <c r="A249" s="125"/>
      <c r="B249" s="125"/>
      <c r="C249" s="125"/>
      <c r="D249" s="125"/>
      <c r="E249" s="125"/>
      <c r="F249" s="126"/>
      <c r="G249" s="127"/>
      <c r="H249" s="127"/>
      <c r="I249" s="102"/>
    </row>
    <row r="250" customFormat="false" ht="15" hidden="false" customHeight="false" outlineLevel="0" collapsed="false">
      <c r="A250" s="109" t="s">
        <v>774</v>
      </c>
      <c r="B250" s="109"/>
      <c r="C250" s="109"/>
      <c r="D250" s="110" t="s">
        <v>109</v>
      </c>
      <c r="E250" s="111"/>
      <c r="F250" s="112"/>
      <c r="G250" s="109"/>
      <c r="H250" s="113"/>
      <c r="I250" s="102"/>
    </row>
    <row r="251" customFormat="false" ht="15" hidden="false" customHeight="false" outlineLevel="0" collapsed="false">
      <c r="A251" s="109" t="s">
        <v>775</v>
      </c>
      <c r="B251" s="109"/>
      <c r="C251" s="109"/>
      <c r="D251" s="110" t="s">
        <v>111</v>
      </c>
      <c r="E251" s="111"/>
      <c r="F251" s="112"/>
      <c r="G251" s="109"/>
      <c r="H251" s="113"/>
      <c r="I251" s="102"/>
    </row>
    <row r="252" customFormat="false" ht="15" hidden="false" customHeight="false" outlineLevel="0" collapsed="false">
      <c r="A252" s="114" t="s">
        <v>776</v>
      </c>
      <c r="B252" s="114" t="s">
        <v>418</v>
      </c>
      <c r="C252" s="114" t="s">
        <v>419</v>
      </c>
      <c r="D252" s="115" t="s">
        <v>420</v>
      </c>
      <c r="E252" s="114" t="s">
        <v>421</v>
      </c>
      <c r="F252" s="116" t="s">
        <v>422</v>
      </c>
      <c r="G252" s="114" t="s">
        <v>423</v>
      </c>
      <c r="H252" s="114" t="s">
        <v>424</v>
      </c>
      <c r="I252" s="102"/>
    </row>
    <row r="253" customFormat="false" ht="15" hidden="false" customHeight="false" outlineLevel="0" collapsed="false">
      <c r="A253" s="117" t="s">
        <v>425</v>
      </c>
      <c r="B253" s="117" t="s">
        <v>777</v>
      </c>
      <c r="C253" s="117" t="s">
        <v>431</v>
      </c>
      <c r="D253" s="118" t="s">
        <v>113</v>
      </c>
      <c r="E253" s="117" t="s">
        <v>451</v>
      </c>
      <c r="F253" s="119" t="n">
        <v>1</v>
      </c>
      <c r="G253" s="120" t="n">
        <v>52.12</v>
      </c>
      <c r="H253" s="120" t="n">
        <v>52.12</v>
      </c>
      <c r="I253" s="102"/>
    </row>
    <row r="254" customFormat="false" ht="15" hidden="false" customHeight="false" outlineLevel="0" collapsed="false">
      <c r="A254" s="128" t="s">
        <v>434</v>
      </c>
      <c r="B254" s="128" t="s">
        <v>778</v>
      </c>
      <c r="C254" s="128" t="s">
        <v>431</v>
      </c>
      <c r="D254" s="129" t="s">
        <v>779</v>
      </c>
      <c r="E254" s="128" t="s">
        <v>469</v>
      </c>
      <c r="F254" s="130" t="n">
        <v>0.0104</v>
      </c>
      <c r="G254" s="131" t="n">
        <v>444.75</v>
      </c>
      <c r="H254" s="131" t="n">
        <v>4.62</v>
      </c>
      <c r="I254" s="102"/>
    </row>
    <row r="255" customFormat="false" ht="15" hidden="false" customHeight="false" outlineLevel="0" collapsed="false">
      <c r="A255" s="128" t="s">
        <v>434</v>
      </c>
      <c r="B255" s="128" t="s">
        <v>525</v>
      </c>
      <c r="C255" s="128" t="s">
        <v>431</v>
      </c>
      <c r="D255" s="129" t="s">
        <v>498</v>
      </c>
      <c r="E255" s="128" t="s">
        <v>526</v>
      </c>
      <c r="F255" s="130" t="n">
        <v>0.295</v>
      </c>
      <c r="G255" s="131" t="n">
        <v>16.81</v>
      </c>
      <c r="H255" s="131" t="n">
        <v>4.95</v>
      </c>
      <c r="I255" s="102"/>
    </row>
    <row r="256" customFormat="false" ht="15" hidden="false" customHeight="false" outlineLevel="0" collapsed="false">
      <c r="A256" s="128" t="s">
        <v>434</v>
      </c>
      <c r="B256" s="128" t="s">
        <v>527</v>
      </c>
      <c r="C256" s="128" t="s">
        <v>431</v>
      </c>
      <c r="D256" s="129" t="s">
        <v>528</v>
      </c>
      <c r="E256" s="128" t="s">
        <v>526</v>
      </c>
      <c r="F256" s="130" t="n">
        <v>0.59</v>
      </c>
      <c r="G256" s="131" t="n">
        <v>23.1</v>
      </c>
      <c r="H256" s="131" t="n">
        <v>13.62</v>
      </c>
      <c r="I256" s="102"/>
    </row>
    <row r="257" customFormat="false" ht="15" hidden="false" customHeight="false" outlineLevel="0" collapsed="false">
      <c r="A257" s="132" t="s">
        <v>437</v>
      </c>
      <c r="B257" s="132" t="s">
        <v>780</v>
      </c>
      <c r="C257" s="132" t="s">
        <v>431</v>
      </c>
      <c r="D257" s="133" t="s">
        <v>781</v>
      </c>
      <c r="E257" s="132" t="s">
        <v>8</v>
      </c>
      <c r="F257" s="134" t="n">
        <v>13.6</v>
      </c>
      <c r="G257" s="135" t="n">
        <v>2</v>
      </c>
      <c r="H257" s="135" t="n">
        <v>27.2</v>
      </c>
      <c r="I257" s="102"/>
    </row>
    <row r="258" customFormat="false" ht="15" hidden="false" customHeight="false" outlineLevel="0" collapsed="false">
      <c r="A258" s="132" t="s">
        <v>437</v>
      </c>
      <c r="B258" s="132" t="s">
        <v>782</v>
      </c>
      <c r="C258" s="132" t="s">
        <v>431</v>
      </c>
      <c r="D258" s="133" t="s">
        <v>783</v>
      </c>
      <c r="E258" s="132" t="s">
        <v>661</v>
      </c>
      <c r="F258" s="134" t="n">
        <v>0.005</v>
      </c>
      <c r="G258" s="135" t="n">
        <v>75.71</v>
      </c>
      <c r="H258" s="135" t="n">
        <v>0.37</v>
      </c>
      <c r="I258" s="102"/>
    </row>
    <row r="259" customFormat="false" ht="15" hidden="false" customHeight="false" outlineLevel="0" collapsed="false">
      <c r="A259" s="132" t="s">
        <v>437</v>
      </c>
      <c r="B259" s="132" t="s">
        <v>784</v>
      </c>
      <c r="C259" s="132" t="s">
        <v>431</v>
      </c>
      <c r="D259" s="133" t="s">
        <v>785</v>
      </c>
      <c r="E259" s="132" t="s">
        <v>31</v>
      </c>
      <c r="F259" s="134" t="n">
        <v>0.42</v>
      </c>
      <c r="G259" s="135" t="n">
        <v>3.26</v>
      </c>
      <c r="H259" s="135" t="n">
        <v>1.36</v>
      </c>
      <c r="I259" s="102"/>
    </row>
    <row r="260" customFormat="false" ht="15" hidden="false" customHeight="false" outlineLevel="0" collapsed="false">
      <c r="A260" s="121"/>
      <c r="B260" s="121"/>
      <c r="C260" s="121"/>
      <c r="D260" s="121"/>
      <c r="E260" s="121"/>
      <c r="F260" s="122"/>
      <c r="G260" s="123"/>
      <c r="H260" s="124"/>
      <c r="I260" s="102"/>
    </row>
    <row r="261" customFormat="false" ht="15" hidden="false" customHeight="false" outlineLevel="0" collapsed="false">
      <c r="A261" s="125"/>
      <c r="B261" s="125"/>
      <c r="C261" s="125"/>
      <c r="D261" s="125"/>
      <c r="E261" s="125"/>
      <c r="F261" s="126"/>
      <c r="G261" s="127"/>
      <c r="H261" s="127"/>
      <c r="I261" s="102"/>
    </row>
    <row r="262" customFormat="false" ht="15" hidden="false" customHeight="false" outlineLevel="0" collapsed="false">
      <c r="A262" s="109" t="s">
        <v>786</v>
      </c>
      <c r="B262" s="109"/>
      <c r="C262" s="109"/>
      <c r="D262" s="110" t="s">
        <v>115</v>
      </c>
      <c r="E262" s="111"/>
      <c r="F262" s="112"/>
      <c r="G262" s="109"/>
      <c r="H262" s="113"/>
      <c r="I262" s="102"/>
    </row>
    <row r="263" customFormat="false" ht="15" hidden="false" customHeight="false" outlineLevel="0" collapsed="false">
      <c r="A263" s="114" t="s">
        <v>787</v>
      </c>
      <c r="B263" s="114" t="s">
        <v>418</v>
      </c>
      <c r="C263" s="114" t="s">
        <v>419</v>
      </c>
      <c r="D263" s="115" t="s">
        <v>420</v>
      </c>
      <c r="E263" s="114" t="s">
        <v>421</v>
      </c>
      <c r="F263" s="116" t="s">
        <v>422</v>
      </c>
      <c r="G263" s="114" t="s">
        <v>423</v>
      </c>
      <c r="H263" s="114" t="s">
        <v>424</v>
      </c>
      <c r="I263" s="102"/>
    </row>
    <row r="264" customFormat="false" ht="15" hidden="false" customHeight="false" outlineLevel="0" collapsed="false">
      <c r="A264" s="117" t="s">
        <v>425</v>
      </c>
      <c r="B264" s="117" t="s">
        <v>788</v>
      </c>
      <c r="C264" s="117" t="s">
        <v>431</v>
      </c>
      <c r="D264" s="118" t="s">
        <v>117</v>
      </c>
      <c r="E264" s="117" t="s">
        <v>451</v>
      </c>
      <c r="F264" s="119" t="n">
        <v>1</v>
      </c>
      <c r="G264" s="120" t="n">
        <v>3.59</v>
      </c>
      <c r="H264" s="120" t="n">
        <v>3.59</v>
      </c>
      <c r="I264" s="102"/>
    </row>
    <row r="265" customFormat="false" ht="15" hidden="false" customHeight="false" outlineLevel="0" collapsed="false">
      <c r="A265" s="128" t="s">
        <v>434</v>
      </c>
      <c r="B265" s="128" t="s">
        <v>789</v>
      </c>
      <c r="C265" s="128" t="s">
        <v>431</v>
      </c>
      <c r="D265" s="129" t="s">
        <v>790</v>
      </c>
      <c r="E265" s="128" t="s">
        <v>469</v>
      </c>
      <c r="F265" s="130" t="n">
        <v>0.0042</v>
      </c>
      <c r="G265" s="131" t="n">
        <v>446.72</v>
      </c>
      <c r="H265" s="131" t="n">
        <v>1.87</v>
      </c>
      <c r="I265" s="102"/>
    </row>
    <row r="266" customFormat="false" ht="15" hidden="false" customHeight="false" outlineLevel="0" collapsed="false">
      <c r="A266" s="128" t="s">
        <v>434</v>
      </c>
      <c r="B266" s="128" t="s">
        <v>527</v>
      </c>
      <c r="C266" s="128" t="s">
        <v>431</v>
      </c>
      <c r="D266" s="129" t="s">
        <v>528</v>
      </c>
      <c r="E266" s="128" t="s">
        <v>526</v>
      </c>
      <c r="F266" s="130" t="n">
        <v>0.07</v>
      </c>
      <c r="G266" s="131" t="n">
        <v>23.1</v>
      </c>
      <c r="H266" s="131" t="n">
        <v>1.61</v>
      </c>
      <c r="I266" s="102"/>
    </row>
    <row r="267" customFormat="false" ht="15" hidden="false" customHeight="false" outlineLevel="0" collapsed="false">
      <c r="A267" s="128" t="s">
        <v>434</v>
      </c>
      <c r="B267" s="128" t="s">
        <v>525</v>
      </c>
      <c r="C267" s="128" t="s">
        <v>431</v>
      </c>
      <c r="D267" s="129" t="s">
        <v>498</v>
      </c>
      <c r="E267" s="128" t="s">
        <v>526</v>
      </c>
      <c r="F267" s="130" t="n">
        <v>0.007</v>
      </c>
      <c r="G267" s="131" t="n">
        <v>16.81</v>
      </c>
      <c r="H267" s="131" t="n">
        <v>0.11</v>
      </c>
      <c r="I267" s="102"/>
    </row>
    <row r="268" customFormat="false" ht="15" hidden="false" customHeight="false" outlineLevel="0" collapsed="false">
      <c r="A268" s="121"/>
      <c r="B268" s="121"/>
      <c r="C268" s="121"/>
      <c r="D268" s="121"/>
      <c r="E268" s="121"/>
      <c r="F268" s="122"/>
      <c r="G268" s="123"/>
      <c r="H268" s="124"/>
      <c r="I268" s="102"/>
    </row>
    <row r="269" customFormat="false" ht="15" hidden="false" customHeight="false" outlineLevel="0" collapsed="false">
      <c r="A269" s="125"/>
      <c r="B269" s="125"/>
      <c r="C269" s="125"/>
      <c r="D269" s="125"/>
      <c r="E269" s="125"/>
      <c r="F269" s="126"/>
      <c r="G269" s="127"/>
      <c r="H269" s="127"/>
      <c r="I269" s="102"/>
    </row>
    <row r="270" customFormat="false" ht="15" hidden="false" customHeight="false" outlineLevel="0" collapsed="false">
      <c r="A270" s="114" t="s">
        <v>791</v>
      </c>
      <c r="B270" s="114" t="s">
        <v>418</v>
      </c>
      <c r="C270" s="114" t="s">
        <v>419</v>
      </c>
      <c r="D270" s="115" t="s">
        <v>420</v>
      </c>
      <c r="E270" s="114" t="s">
        <v>421</v>
      </c>
      <c r="F270" s="116" t="s">
        <v>422</v>
      </c>
      <c r="G270" s="114" t="s">
        <v>423</v>
      </c>
      <c r="H270" s="114" t="s">
        <v>424</v>
      </c>
      <c r="I270" s="102"/>
    </row>
    <row r="271" customFormat="false" ht="15" hidden="false" customHeight="false" outlineLevel="0" collapsed="false">
      <c r="A271" s="117" t="s">
        <v>425</v>
      </c>
      <c r="B271" s="117" t="s">
        <v>792</v>
      </c>
      <c r="C271" s="117" t="s">
        <v>431</v>
      </c>
      <c r="D271" s="118" t="s">
        <v>119</v>
      </c>
      <c r="E271" s="117" t="s">
        <v>451</v>
      </c>
      <c r="F271" s="119" t="n">
        <v>1</v>
      </c>
      <c r="G271" s="120" t="n">
        <v>35.39</v>
      </c>
      <c r="H271" s="120" t="n">
        <v>35.39</v>
      </c>
      <c r="I271" s="102"/>
    </row>
    <row r="272" customFormat="false" ht="15" hidden="false" customHeight="false" outlineLevel="0" collapsed="false">
      <c r="A272" s="128" t="s">
        <v>434</v>
      </c>
      <c r="B272" s="128" t="s">
        <v>793</v>
      </c>
      <c r="C272" s="128" t="s">
        <v>431</v>
      </c>
      <c r="D272" s="129" t="s">
        <v>794</v>
      </c>
      <c r="E272" s="128" t="s">
        <v>469</v>
      </c>
      <c r="F272" s="130" t="n">
        <v>0.0293</v>
      </c>
      <c r="G272" s="131" t="n">
        <v>534.61</v>
      </c>
      <c r="H272" s="131" t="n">
        <v>15.66</v>
      </c>
      <c r="I272" s="102"/>
    </row>
    <row r="273" customFormat="false" ht="15" hidden="false" customHeight="false" outlineLevel="0" collapsed="false">
      <c r="A273" s="128" t="s">
        <v>434</v>
      </c>
      <c r="B273" s="128" t="s">
        <v>527</v>
      </c>
      <c r="C273" s="128" t="s">
        <v>431</v>
      </c>
      <c r="D273" s="129" t="s">
        <v>528</v>
      </c>
      <c r="E273" s="128" t="s">
        <v>526</v>
      </c>
      <c r="F273" s="130" t="n">
        <v>0.4</v>
      </c>
      <c r="G273" s="131" t="n">
        <v>23.1</v>
      </c>
      <c r="H273" s="131" t="n">
        <v>9.24</v>
      </c>
      <c r="I273" s="102"/>
    </row>
    <row r="274" customFormat="false" ht="15" hidden="false" customHeight="false" outlineLevel="0" collapsed="false">
      <c r="A274" s="128" t="s">
        <v>434</v>
      </c>
      <c r="B274" s="128" t="s">
        <v>525</v>
      </c>
      <c r="C274" s="128" t="s">
        <v>431</v>
      </c>
      <c r="D274" s="129" t="s">
        <v>498</v>
      </c>
      <c r="E274" s="128" t="s">
        <v>526</v>
      </c>
      <c r="F274" s="130" t="n">
        <v>0.4</v>
      </c>
      <c r="G274" s="131" t="n">
        <v>16.81</v>
      </c>
      <c r="H274" s="131" t="n">
        <v>6.72</v>
      </c>
      <c r="I274" s="102"/>
    </row>
    <row r="275" customFormat="false" ht="15" hidden="false" customHeight="false" outlineLevel="0" collapsed="false">
      <c r="A275" s="132" t="s">
        <v>437</v>
      </c>
      <c r="B275" s="132" t="s">
        <v>795</v>
      </c>
      <c r="C275" s="132" t="s">
        <v>431</v>
      </c>
      <c r="D275" s="133" t="s">
        <v>796</v>
      </c>
      <c r="E275" s="132" t="s">
        <v>451</v>
      </c>
      <c r="F275" s="134" t="n">
        <v>0.1581</v>
      </c>
      <c r="G275" s="135" t="n">
        <v>23.86</v>
      </c>
      <c r="H275" s="135" t="n">
        <v>3.77</v>
      </c>
      <c r="I275" s="102"/>
    </row>
    <row r="276" customFormat="false" ht="15" hidden="false" customHeight="false" outlineLevel="0" collapsed="false">
      <c r="A276" s="121"/>
      <c r="B276" s="121"/>
      <c r="C276" s="121"/>
      <c r="D276" s="121"/>
      <c r="E276" s="121"/>
      <c r="F276" s="122"/>
      <c r="G276" s="123"/>
      <c r="H276" s="124"/>
      <c r="I276" s="102"/>
    </row>
    <row r="277" customFormat="false" ht="15" hidden="false" customHeight="false" outlineLevel="0" collapsed="false">
      <c r="A277" s="125"/>
      <c r="B277" s="125"/>
      <c r="C277" s="125"/>
      <c r="D277" s="125"/>
      <c r="E277" s="125"/>
      <c r="F277" s="126"/>
      <c r="G277" s="127"/>
      <c r="H277" s="127"/>
      <c r="I277" s="102"/>
    </row>
    <row r="278" customFormat="false" ht="15" hidden="false" customHeight="false" outlineLevel="0" collapsed="false">
      <c r="A278" s="114" t="s">
        <v>797</v>
      </c>
      <c r="B278" s="114" t="s">
        <v>418</v>
      </c>
      <c r="C278" s="114" t="s">
        <v>419</v>
      </c>
      <c r="D278" s="115" t="s">
        <v>420</v>
      </c>
      <c r="E278" s="114" t="s">
        <v>421</v>
      </c>
      <c r="F278" s="116" t="s">
        <v>422</v>
      </c>
      <c r="G278" s="114" t="s">
        <v>423</v>
      </c>
      <c r="H278" s="114" t="s">
        <v>424</v>
      </c>
      <c r="I278" s="102"/>
    </row>
    <row r="279" customFormat="false" ht="15" hidden="false" customHeight="false" outlineLevel="0" collapsed="false">
      <c r="A279" s="117" t="s">
        <v>425</v>
      </c>
      <c r="B279" s="117" t="s">
        <v>798</v>
      </c>
      <c r="C279" s="117" t="s">
        <v>427</v>
      </c>
      <c r="D279" s="118" t="s">
        <v>122</v>
      </c>
      <c r="E279" s="117" t="s">
        <v>451</v>
      </c>
      <c r="F279" s="119" t="n">
        <v>1</v>
      </c>
      <c r="G279" s="136" t="s">
        <v>799</v>
      </c>
      <c r="H279" s="136" t="s">
        <v>799</v>
      </c>
      <c r="I279" s="102"/>
    </row>
    <row r="280" customFormat="false" ht="15" hidden="false" customHeight="false" outlineLevel="0" collapsed="false">
      <c r="A280" s="128" t="s">
        <v>434</v>
      </c>
      <c r="B280" s="128" t="s">
        <v>800</v>
      </c>
      <c r="C280" s="128" t="s">
        <v>427</v>
      </c>
      <c r="D280" s="129" t="s">
        <v>801</v>
      </c>
      <c r="E280" s="128" t="s">
        <v>451</v>
      </c>
      <c r="F280" s="130" t="n">
        <v>1</v>
      </c>
      <c r="G280" s="138" t="s">
        <v>802</v>
      </c>
      <c r="H280" s="138" t="s">
        <v>802</v>
      </c>
      <c r="I280" s="102"/>
    </row>
    <row r="281" customFormat="false" ht="15" hidden="false" customHeight="false" outlineLevel="0" collapsed="false">
      <c r="A281" s="128" t="s">
        <v>434</v>
      </c>
      <c r="B281" s="128" t="s">
        <v>803</v>
      </c>
      <c r="C281" s="128" t="s">
        <v>427</v>
      </c>
      <c r="D281" s="129" t="s">
        <v>804</v>
      </c>
      <c r="E281" s="128" t="s">
        <v>464</v>
      </c>
      <c r="F281" s="130" t="n">
        <v>0.6111111</v>
      </c>
      <c r="G281" s="138" t="s">
        <v>805</v>
      </c>
      <c r="H281" s="138" t="s">
        <v>806</v>
      </c>
      <c r="I281" s="102"/>
    </row>
    <row r="282" customFormat="false" ht="15" hidden="false" customHeight="false" outlineLevel="0" collapsed="false">
      <c r="A282" s="128" t="s">
        <v>434</v>
      </c>
      <c r="B282" s="128" t="s">
        <v>497</v>
      </c>
      <c r="C282" s="128" t="s">
        <v>427</v>
      </c>
      <c r="D282" s="129" t="s">
        <v>498</v>
      </c>
      <c r="E282" s="128" t="s">
        <v>464</v>
      </c>
      <c r="F282" s="130" t="n">
        <v>0.3055555</v>
      </c>
      <c r="G282" s="138" t="s">
        <v>499</v>
      </c>
      <c r="H282" s="138" t="s">
        <v>807</v>
      </c>
      <c r="I282" s="102"/>
    </row>
    <row r="283" customFormat="false" ht="15" hidden="false" customHeight="false" outlineLevel="0" collapsed="false">
      <c r="A283" s="132" t="s">
        <v>437</v>
      </c>
      <c r="B283" s="132" t="s">
        <v>808</v>
      </c>
      <c r="C283" s="132" t="s">
        <v>427</v>
      </c>
      <c r="D283" s="133" t="s">
        <v>809</v>
      </c>
      <c r="E283" s="132" t="s">
        <v>479</v>
      </c>
      <c r="F283" s="134" t="n">
        <v>4.725</v>
      </c>
      <c r="G283" s="137" t="s">
        <v>810</v>
      </c>
      <c r="H283" s="137" t="s">
        <v>811</v>
      </c>
      <c r="I283" s="102"/>
    </row>
    <row r="284" customFormat="false" ht="15" hidden="false" customHeight="false" outlineLevel="0" collapsed="false">
      <c r="A284" s="132" t="s">
        <v>437</v>
      </c>
      <c r="B284" s="132" t="s">
        <v>812</v>
      </c>
      <c r="C284" s="132" t="s">
        <v>427</v>
      </c>
      <c r="D284" s="133" t="s">
        <v>813</v>
      </c>
      <c r="E284" s="132" t="s">
        <v>451</v>
      </c>
      <c r="F284" s="134" t="n">
        <v>1.05</v>
      </c>
      <c r="G284" s="137" t="s">
        <v>814</v>
      </c>
      <c r="H284" s="137" t="s">
        <v>815</v>
      </c>
      <c r="I284" s="102"/>
    </row>
    <row r="285" customFormat="false" ht="15" hidden="false" customHeight="false" outlineLevel="0" collapsed="false">
      <c r="A285" s="121"/>
      <c r="B285" s="121"/>
      <c r="C285" s="121"/>
      <c r="D285" s="121"/>
      <c r="E285" s="121"/>
      <c r="F285" s="122"/>
      <c r="G285" s="123"/>
      <c r="H285" s="124"/>
      <c r="I285" s="102"/>
    </row>
    <row r="286" customFormat="false" ht="15" hidden="false" customHeight="false" outlineLevel="0" collapsed="false">
      <c r="A286" s="125"/>
      <c r="B286" s="125"/>
      <c r="C286" s="125"/>
      <c r="D286" s="125"/>
      <c r="E286" s="125"/>
      <c r="F286" s="126"/>
      <c r="G286" s="127"/>
      <c r="H286" s="127"/>
      <c r="I286" s="102"/>
    </row>
    <row r="287" customFormat="false" ht="15" hidden="false" customHeight="false" outlineLevel="0" collapsed="false">
      <c r="A287" s="109" t="s">
        <v>816</v>
      </c>
      <c r="B287" s="109"/>
      <c r="C287" s="109"/>
      <c r="D287" s="110" t="s">
        <v>124</v>
      </c>
      <c r="E287" s="111"/>
      <c r="F287" s="112"/>
      <c r="G287" s="109"/>
      <c r="H287" s="113"/>
      <c r="I287" s="102"/>
    </row>
    <row r="288" customFormat="false" ht="15" hidden="false" customHeight="false" outlineLevel="0" collapsed="false">
      <c r="A288" s="114" t="s">
        <v>817</v>
      </c>
      <c r="B288" s="114" t="s">
        <v>418</v>
      </c>
      <c r="C288" s="114" t="s">
        <v>419</v>
      </c>
      <c r="D288" s="115" t="s">
        <v>420</v>
      </c>
      <c r="E288" s="114" t="s">
        <v>421</v>
      </c>
      <c r="F288" s="116" t="s">
        <v>422</v>
      </c>
      <c r="G288" s="114" t="s">
        <v>423</v>
      </c>
      <c r="H288" s="114" t="s">
        <v>424</v>
      </c>
      <c r="I288" s="102"/>
    </row>
    <row r="289" customFormat="false" ht="15" hidden="false" customHeight="false" outlineLevel="0" collapsed="false">
      <c r="A289" s="117" t="s">
        <v>425</v>
      </c>
      <c r="B289" s="117" t="s">
        <v>818</v>
      </c>
      <c r="C289" s="117" t="s">
        <v>431</v>
      </c>
      <c r="D289" s="118" t="s">
        <v>126</v>
      </c>
      <c r="E289" s="117" t="s">
        <v>451</v>
      </c>
      <c r="F289" s="119" t="n">
        <v>1</v>
      </c>
      <c r="G289" s="120" t="n">
        <v>2.72</v>
      </c>
      <c r="H289" s="120" t="n">
        <v>2.72</v>
      </c>
      <c r="I289" s="102"/>
    </row>
    <row r="290" customFormat="false" ht="15" hidden="false" customHeight="false" outlineLevel="0" collapsed="false">
      <c r="A290" s="128" t="s">
        <v>434</v>
      </c>
      <c r="B290" s="128" t="s">
        <v>525</v>
      </c>
      <c r="C290" s="128" t="s">
        <v>431</v>
      </c>
      <c r="D290" s="129" t="s">
        <v>498</v>
      </c>
      <c r="E290" s="128" t="s">
        <v>526</v>
      </c>
      <c r="F290" s="130" t="n">
        <v>0.014</v>
      </c>
      <c r="G290" s="131" t="n">
        <v>16.81</v>
      </c>
      <c r="H290" s="131" t="n">
        <v>0.23</v>
      </c>
      <c r="I290" s="102"/>
    </row>
    <row r="291" customFormat="false" ht="15" hidden="false" customHeight="false" outlineLevel="0" collapsed="false">
      <c r="A291" s="128" t="s">
        <v>434</v>
      </c>
      <c r="B291" s="128" t="s">
        <v>819</v>
      </c>
      <c r="C291" s="128" t="s">
        <v>431</v>
      </c>
      <c r="D291" s="129" t="s">
        <v>672</v>
      </c>
      <c r="E291" s="128" t="s">
        <v>526</v>
      </c>
      <c r="F291" s="130" t="n">
        <v>0.039</v>
      </c>
      <c r="G291" s="131" t="n">
        <v>24.16</v>
      </c>
      <c r="H291" s="131" t="n">
        <v>0.94</v>
      </c>
      <c r="I291" s="102"/>
    </row>
    <row r="292" customFormat="false" ht="15" hidden="false" customHeight="false" outlineLevel="0" collapsed="false">
      <c r="A292" s="132" t="s">
        <v>437</v>
      </c>
      <c r="B292" s="132" t="s">
        <v>820</v>
      </c>
      <c r="C292" s="132" t="s">
        <v>431</v>
      </c>
      <c r="D292" s="133" t="s">
        <v>821</v>
      </c>
      <c r="E292" s="132" t="s">
        <v>822</v>
      </c>
      <c r="F292" s="134" t="n">
        <v>0.16</v>
      </c>
      <c r="G292" s="135" t="n">
        <v>9.72</v>
      </c>
      <c r="H292" s="135" t="n">
        <v>1.55</v>
      </c>
      <c r="I292" s="102"/>
    </row>
    <row r="293" customFormat="false" ht="15" hidden="false" customHeight="false" outlineLevel="0" collapsed="false">
      <c r="A293" s="121"/>
      <c r="B293" s="121"/>
      <c r="C293" s="121"/>
      <c r="D293" s="121"/>
      <c r="E293" s="121"/>
      <c r="F293" s="122"/>
      <c r="G293" s="123"/>
      <c r="H293" s="124"/>
      <c r="I293" s="102"/>
    </row>
    <row r="294" customFormat="false" ht="15" hidden="false" customHeight="false" outlineLevel="0" collapsed="false">
      <c r="A294" s="125"/>
      <c r="B294" s="125"/>
      <c r="C294" s="125"/>
      <c r="D294" s="125"/>
      <c r="E294" s="125"/>
      <c r="F294" s="126"/>
      <c r="G294" s="127"/>
      <c r="H294" s="127"/>
      <c r="I294" s="102"/>
    </row>
    <row r="295" customFormat="false" ht="15" hidden="false" customHeight="false" outlineLevel="0" collapsed="false">
      <c r="A295" s="114" t="s">
        <v>823</v>
      </c>
      <c r="B295" s="114" t="s">
        <v>418</v>
      </c>
      <c r="C295" s="114" t="s">
        <v>419</v>
      </c>
      <c r="D295" s="115" t="s">
        <v>420</v>
      </c>
      <c r="E295" s="114" t="s">
        <v>421</v>
      </c>
      <c r="F295" s="116" t="s">
        <v>422</v>
      </c>
      <c r="G295" s="114" t="s">
        <v>423</v>
      </c>
      <c r="H295" s="114" t="s">
        <v>424</v>
      </c>
      <c r="I295" s="102"/>
    </row>
    <row r="296" customFormat="false" ht="15" hidden="false" customHeight="false" outlineLevel="0" collapsed="false">
      <c r="A296" s="117" t="s">
        <v>425</v>
      </c>
      <c r="B296" s="117" t="s">
        <v>824</v>
      </c>
      <c r="C296" s="117" t="s">
        <v>431</v>
      </c>
      <c r="D296" s="118" t="s">
        <v>128</v>
      </c>
      <c r="E296" s="117" t="s">
        <v>451</v>
      </c>
      <c r="F296" s="119" t="n">
        <v>1</v>
      </c>
      <c r="G296" s="120" t="n">
        <v>12.37</v>
      </c>
      <c r="H296" s="120" t="n">
        <v>12.37</v>
      </c>
      <c r="I296" s="102"/>
    </row>
    <row r="297" customFormat="false" ht="15" hidden="false" customHeight="false" outlineLevel="0" collapsed="false">
      <c r="A297" s="128" t="s">
        <v>434</v>
      </c>
      <c r="B297" s="128" t="s">
        <v>525</v>
      </c>
      <c r="C297" s="128" t="s">
        <v>431</v>
      </c>
      <c r="D297" s="129" t="s">
        <v>498</v>
      </c>
      <c r="E297" s="128" t="s">
        <v>526</v>
      </c>
      <c r="F297" s="130" t="n">
        <v>0.069</v>
      </c>
      <c r="G297" s="131" t="n">
        <v>16.81</v>
      </c>
      <c r="H297" s="131" t="n">
        <v>1.15</v>
      </c>
      <c r="I297" s="102"/>
    </row>
    <row r="298" customFormat="false" ht="15" hidden="false" customHeight="false" outlineLevel="0" collapsed="false">
      <c r="A298" s="128" t="s">
        <v>434</v>
      </c>
      <c r="B298" s="128" t="s">
        <v>819</v>
      </c>
      <c r="C298" s="128" t="s">
        <v>431</v>
      </c>
      <c r="D298" s="129" t="s">
        <v>672</v>
      </c>
      <c r="E298" s="128" t="s">
        <v>526</v>
      </c>
      <c r="F298" s="130" t="n">
        <v>0.187</v>
      </c>
      <c r="G298" s="131" t="n">
        <v>24.16</v>
      </c>
      <c r="H298" s="131" t="n">
        <v>4.51</v>
      </c>
      <c r="I298" s="102"/>
    </row>
    <row r="299" customFormat="false" ht="15" hidden="false" customHeight="false" outlineLevel="0" collapsed="false">
      <c r="A299" s="132" t="s">
        <v>437</v>
      </c>
      <c r="B299" s="132" t="s">
        <v>825</v>
      </c>
      <c r="C299" s="132" t="s">
        <v>431</v>
      </c>
      <c r="D299" s="133" t="s">
        <v>826</v>
      </c>
      <c r="E299" s="132" t="s">
        <v>822</v>
      </c>
      <c r="F299" s="134" t="n">
        <v>0.33</v>
      </c>
      <c r="G299" s="135" t="n">
        <v>20.34</v>
      </c>
      <c r="H299" s="135" t="n">
        <v>6.71</v>
      </c>
      <c r="I299" s="102"/>
    </row>
    <row r="300" customFormat="false" ht="15" hidden="false" customHeight="false" outlineLevel="0" collapsed="false">
      <c r="A300" s="121"/>
      <c r="B300" s="121"/>
      <c r="C300" s="121"/>
      <c r="D300" s="121"/>
      <c r="E300" s="121"/>
      <c r="F300" s="122"/>
      <c r="G300" s="123"/>
      <c r="H300" s="124"/>
      <c r="I300" s="102"/>
    </row>
    <row r="301" customFormat="false" ht="15" hidden="false" customHeight="false" outlineLevel="0" collapsed="false">
      <c r="A301" s="125"/>
      <c r="B301" s="125"/>
      <c r="C301" s="125"/>
      <c r="D301" s="125"/>
      <c r="E301" s="125"/>
      <c r="F301" s="126"/>
      <c r="G301" s="127"/>
      <c r="H301" s="127"/>
      <c r="I301" s="102"/>
    </row>
    <row r="302" customFormat="false" ht="15" hidden="false" customHeight="false" outlineLevel="0" collapsed="false">
      <c r="A302" s="114" t="s">
        <v>827</v>
      </c>
      <c r="B302" s="114" t="s">
        <v>418</v>
      </c>
      <c r="C302" s="114" t="s">
        <v>419</v>
      </c>
      <c r="D302" s="115" t="s">
        <v>420</v>
      </c>
      <c r="E302" s="114" t="s">
        <v>421</v>
      </c>
      <c r="F302" s="116" t="s">
        <v>422</v>
      </c>
      <c r="G302" s="114" t="s">
        <v>423</v>
      </c>
      <c r="H302" s="114" t="s">
        <v>424</v>
      </c>
      <c r="I302" s="102"/>
    </row>
    <row r="303" customFormat="false" ht="15" hidden="false" customHeight="false" outlineLevel="0" collapsed="false">
      <c r="A303" s="117" t="s">
        <v>425</v>
      </c>
      <c r="B303" s="117" t="s">
        <v>828</v>
      </c>
      <c r="C303" s="117" t="s">
        <v>431</v>
      </c>
      <c r="D303" s="118" t="s">
        <v>130</v>
      </c>
      <c r="E303" s="117" t="s">
        <v>451</v>
      </c>
      <c r="F303" s="119" t="n">
        <v>1</v>
      </c>
      <c r="G303" s="120" t="n">
        <v>9.33</v>
      </c>
      <c r="H303" s="120" t="n">
        <v>9.33</v>
      </c>
      <c r="I303" s="102"/>
    </row>
    <row r="304" customFormat="false" ht="15" hidden="false" customHeight="false" outlineLevel="0" collapsed="false">
      <c r="A304" s="128" t="s">
        <v>434</v>
      </c>
      <c r="B304" s="128" t="s">
        <v>819</v>
      </c>
      <c r="C304" s="128" t="s">
        <v>431</v>
      </c>
      <c r="D304" s="129" t="s">
        <v>672</v>
      </c>
      <c r="E304" s="128" t="s">
        <v>526</v>
      </c>
      <c r="F304" s="130" t="n">
        <v>0.0635</v>
      </c>
      <c r="G304" s="131" t="n">
        <v>24.16</v>
      </c>
      <c r="H304" s="131" t="n">
        <v>1.53</v>
      </c>
      <c r="I304" s="102"/>
    </row>
    <row r="305" customFormat="false" ht="15" hidden="false" customHeight="false" outlineLevel="0" collapsed="false">
      <c r="A305" s="132" t="s">
        <v>437</v>
      </c>
      <c r="B305" s="132" t="s">
        <v>829</v>
      </c>
      <c r="C305" s="132" t="s">
        <v>431</v>
      </c>
      <c r="D305" s="133" t="s">
        <v>830</v>
      </c>
      <c r="E305" s="132" t="s">
        <v>822</v>
      </c>
      <c r="F305" s="134" t="n">
        <v>0.0575</v>
      </c>
      <c r="G305" s="135" t="n">
        <v>18.55</v>
      </c>
      <c r="H305" s="135" t="n">
        <v>1.06</v>
      </c>
      <c r="I305" s="102"/>
    </row>
    <row r="306" customFormat="false" ht="15" hidden="false" customHeight="false" outlineLevel="0" collapsed="false">
      <c r="A306" s="132" t="s">
        <v>437</v>
      </c>
      <c r="B306" s="132" t="s">
        <v>831</v>
      </c>
      <c r="C306" s="132" t="s">
        <v>431</v>
      </c>
      <c r="D306" s="133" t="s">
        <v>832</v>
      </c>
      <c r="E306" s="132" t="s">
        <v>822</v>
      </c>
      <c r="F306" s="134" t="n">
        <v>0.1908</v>
      </c>
      <c r="G306" s="135" t="n">
        <v>35.36</v>
      </c>
      <c r="H306" s="135" t="n">
        <v>6.74</v>
      </c>
      <c r="I306" s="102"/>
    </row>
    <row r="307" customFormat="false" ht="15" hidden="false" customHeight="false" outlineLevel="0" collapsed="false">
      <c r="A307" s="121"/>
      <c r="B307" s="121"/>
      <c r="C307" s="121"/>
      <c r="D307" s="121"/>
      <c r="E307" s="121"/>
      <c r="F307" s="122"/>
      <c r="G307" s="123"/>
      <c r="H307" s="124"/>
      <c r="I307" s="102"/>
    </row>
    <row r="308" customFormat="false" ht="15" hidden="false" customHeight="false" outlineLevel="0" collapsed="false">
      <c r="A308" s="125"/>
      <c r="B308" s="125"/>
      <c r="C308" s="125"/>
      <c r="D308" s="125"/>
      <c r="E308" s="125"/>
      <c r="F308" s="126"/>
      <c r="G308" s="127"/>
      <c r="H308" s="127"/>
      <c r="I308" s="102"/>
    </row>
    <row r="309" customFormat="false" ht="15" hidden="false" customHeight="false" outlineLevel="0" collapsed="false">
      <c r="A309" s="114" t="s">
        <v>833</v>
      </c>
      <c r="B309" s="114" t="s">
        <v>418</v>
      </c>
      <c r="C309" s="114" t="s">
        <v>419</v>
      </c>
      <c r="D309" s="115" t="s">
        <v>420</v>
      </c>
      <c r="E309" s="114" t="s">
        <v>421</v>
      </c>
      <c r="F309" s="116" t="s">
        <v>422</v>
      </c>
      <c r="G309" s="114" t="s">
        <v>423</v>
      </c>
      <c r="H309" s="114" t="s">
        <v>424</v>
      </c>
      <c r="I309" s="102"/>
    </row>
    <row r="310" customFormat="false" ht="15" hidden="false" customHeight="false" outlineLevel="0" collapsed="false">
      <c r="A310" s="117" t="s">
        <v>425</v>
      </c>
      <c r="B310" s="117" t="s">
        <v>834</v>
      </c>
      <c r="C310" s="117" t="s">
        <v>431</v>
      </c>
      <c r="D310" s="118" t="s">
        <v>132</v>
      </c>
      <c r="E310" s="117" t="s">
        <v>451</v>
      </c>
      <c r="F310" s="119" t="n">
        <v>1</v>
      </c>
      <c r="G310" s="120" t="n">
        <v>41.47</v>
      </c>
      <c r="H310" s="120" t="n">
        <v>41.47</v>
      </c>
      <c r="I310" s="102"/>
    </row>
    <row r="311" customFormat="false" ht="15" hidden="false" customHeight="false" outlineLevel="0" collapsed="false">
      <c r="A311" s="128" t="s">
        <v>434</v>
      </c>
      <c r="B311" s="128" t="s">
        <v>819</v>
      </c>
      <c r="C311" s="128" t="s">
        <v>431</v>
      </c>
      <c r="D311" s="129" t="s">
        <v>672</v>
      </c>
      <c r="E311" s="128" t="s">
        <v>526</v>
      </c>
      <c r="F311" s="130" t="n">
        <v>1.0531</v>
      </c>
      <c r="G311" s="131" t="n">
        <v>24.16</v>
      </c>
      <c r="H311" s="131" t="n">
        <v>25.44</v>
      </c>
      <c r="I311" s="102"/>
    </row>
    <row r="312" customFormat="false" ht="15" hidden="false" customHeight="false" outlineLevel="0" collapsed="false">
      <c r="A312" s="132" t="s">
        <v>437</v>
      </c>
      <c r="B312" s="132" t="s">
        <v>829</v>
      </c>
      <c r="C312" s="132" t="s">
        <v>431</v>
      </c>
      <c r="D312" s="133" t="s">
        <v>830</v>
      </c>
      <c r="E312" s="132" t="s">
        <v>822</v>
      </c>
      <c r="F312" s="134" t="n">
        <v>0.124</v>
      </c>
      <c r="G312" s="135" t="n">
        <v>18.55</v>
      </c>
      <c r="H312" s="135" t="n">
        <v>2.3</v>
      </c>
      <c r="I312" s="102"/>
    </row>
    <row r="313" customFormat="false" ht="15" hidden="false" customHeight="false" outlineLevel="0" collapsed="false">
      <c r="A313" s="132" t="s">
        <v>437</v>
      </c>
      <c r="B313" s="132" t="s">
        <v>835</v>
      </c>
      <c r="C313" s="132" t="s">
        <v>431</v>
      </c>
      <c r="D313" s="133" t="s">
        <v>836</v>
      </c>
      <c r="E313" s="132" t="s">
        <v>822</v>
      </c>
      <c r="F313" s="134" t="n">
        <v>0.4134</v>
      </c>
      <c r="G313" s="135" t="n">
        <v>33.23</v>
      </c>
      <c r="H313" s="135" t="n">
        <v>13.73</v>
      </c>
      <c r="I313" s="102"/>
    </row>
    <row r="314" customFormat="false" ht="15" hidden="false" customHeight="false" outlineLevel="0" collapsed="false">
      <c r="A314" s="121"/>
      <c r="B314" s="121"/>
      <c r="C314" s="121"/>
      <c r="D314" s="121"/>
      <c r="E314" s="121"/>
      <c r="F314" s="122"/>
      <c r="G314" s="123"/>
      <c r="H314" s="124"/>
      <c r="I314" s="102"/>
    </row>
    <row r="315" customFormat="false" ht="15" hidden="false" customHeight="false" outlineLevel="0" collapsed="false">
      <c r="A315" s="125"/>
      <c r="B315" s="125"/>
      <c r="C315" s="125"/>
      <c r="D315" s="125"/>
      <c r="E315" s="125"/>
      <c r="F315" s="126"/>
      <c r="G315" s="127"/>
      <c r="H315" s="127"/>
      <c r="I315" s="102"/>
    </row>
    <row r="316" customFormat="false" ht="15" hidden="false" customHeight="false" outlineLevel="0" collapsed="false">
      <c r="A316" s="109" t="s">
        <v>837</v>
      </c>
      <c r="B316" s="109"/>
      <c r="C316" s="109"/>
      <c r="D316" s="110" t="s">
        <v>134</v>
      </c>
      <c r="E316" s="111"/>
      <c r="F316" s="112"/>
      <c r="G316" s="109"/>
      <c r="H316" s="113"/>
      <c r="I316" s="102"/>
    </row>
    <row r="317" customFormat="false" ht="15" hidden="false" customHeight="false" outlineLevel="0" collapsed="false">
      <c r="A317" s="114" t="s">
        <v>838</v>
      </c>
      <c r="B317" s="114" t="s">
        <v>418</v>
      </c>
      <c r="C317" s="114" t="s">
        <v>419</v>
      </c>
      <c r="D317" s="115" t="s">
        <v>420</v>
      </c>
      <c r="E317" s="114" t="s">
        <v>421</v>
      </c>
      <c r="F317" s="116" t="s">
        <v>422</v>
      </c>
      <c r="G317" s="114" t="s">
        <v>423</v>
      </c>
      <c r="H317" s="114" t="s">
        <v>424</v>
      </c>
      <c r="I317" s="102"/>
    </row>
    <row r="318" customFormat="false" ht="15" hidden="false" customHeight="false" outlineLevel="0" collapsed="false">
      <c r="A318" s="117" t="s">
        <v>425</v>
      </c>
      <c r="B318" s="117" t="s">
        <v>839</v>
      </c>
      <c r="C318" s="117" t="s">
        <v>431</v>
      </c>
      <c r="D318" s="118" t="s">
        <v>136</v>
      </c>
      <c r="E318" s="117" t="s">
        <v>451</v>
      </c>
      <c r="F318" s="119" t="n">
        <v>1</v>
      </c>
      <c r="G318" s="120" t="n">
        <v>14.37</v>
      </c>
      <c r="H318" s="120" t="n">
        <v>14.37</v>
      </c>
      <c r="I318" s="102"/>
    </row>
    <row r="319" customFormat="false" ht="15" hidden="false" customHeight="false" outlineLevel="0" collapsed="false">
      <c r="A319" s="128" t="s">
        <v>434</v>
      </c>
      <c r="B319" s="128" t="s">
        <v>525</v>
      </c>
      <c r="C319" s="128" t="s">
        <v>431</v>
      </c>
      <c r="D319" s="129" t="s">
        <v>498</v>
      </c>
      <c r="E319" s="128" t="s">
        <v>526</v>
      </c>
      <c r="F319" s="130" t="n">
        <v>0.044</v>
      </c>
      <c r="G319" s="131" t="n">
        <v>16.81</v>
      </c>
      <c r="H319" s="131" t="n">
        <v>0.73</v>
      </c>
      <c r="I319" s="102"/>
    </row>
    <row r="320" customFormat="false" ht="15" hidden="false" customHeight="false" outlineLevel="0" collapsed="false">
      <c r="A320" s="128" t="s">
        <v>434</v>
      </c>
      <c r="B320" s="128" t="s">
        <v>819</v>
      </c>
      <c r="C320" s="128" t="s">
        <v>431</v>
      </c>
      <c r="D320" s="129" t="s">
        <v>672</v>
      </c>
      <c r="E320" s="128" t="s">
        <v>526</v>
      </c>
      <c r="F320" s="130" t="n">
        <v>0.176</v>
      </c>
      <c r="G320" s="131" t="n">
        <v>24.16</v>
      </c>
      <c r="H320" s="131" t="n">
        <v>4.25</v>
      </c>
      <c r="I320" s="102"/>
    </row>
    <row r="321" customFormat="false" ht="15" hidden="false" customHeight="false" outlineLevel="0" collapsed="false">
      <c r="A321" s="132" t="s">
        <v>437</v>
      </c>
      <c r="B321" s="132" t="s">
        <v>840</v>
      </c>
      <c r="C321" s="132" t="s">
        <v>431</v>
      </c>
      <c r="D321" s="133" t="s">
        <v>841</v>
      </c>
      <c r="E321" s="132" t="s">
        <v>60</v>
      </c>
      <c r="F321" s="134" t="n">
        <v>1.938</v>
      </c>
      <c r="G321" s="135" t="n">
        <v>4.85</v>
      </c>
      <c r="H321" s="135" t="n">
        <v>9.39</v>
      </c>
      <c r="I321" s="102"/>
    </row>
    <row r="322" customFormat="false" ht="15" hidden="false" customHeight="false" outlineLevel="0" collapsed="false">
      <c r="A322" s="121"/>
      <c r="B322" s="121"/>
      <c r="C322" s="121"/>
      <c r="D322" s="121"/>
      <c r="E322" s="121"/>
      <c r="F322" s="122"/>
      <c r="G322" s="123"/>
      <c r="H322" s="124"/>
      <c r="I322" s="102"/>
    </row>
    <row r="323" customFormat="false" ht="15" hidden="false" customHeight="false" outlineLevel="0" collapsed="false">
      <c r="A323" s="125"/>
      <c r="B323" s="125"/>
      <c r="C323" s="125"/>
      <c r="D323" s="125"/>
      <c r="E323" s="125"/>
      <c r="F323" s="126"/>
      <c r="G323" s="127"/>
      <c r="H323" s="127"/>
      <c r="I323" s="102"/>
    </row>
    <row r="324" customFormat="false" ht="15" hidden="false" customHeight="false" outlineLevel="0" collapsed="false">
      <c r="A324" s="109" t="s">
        <v>842</v>
      </c>
      <c r="B324" s="109"/>
      <c r="C324" s="109"/>
      <c r="D324" s="110" t="s">
        <v>138</v>
      </c>
      <c r="E324" s="111"/>
      <c r="F324" s="112"/>
      <c r="G324" s="109"/>
      <c r="H324" s="113"/>
      <c r="I324" s="102"/>
    </row>
    <row r="325" customFormat="false" ht="15" hidden="false" customHeight="false" outlineLevel="0" collapsed="false">
      <c r="A325" s="114" t="s">
        <v>843</v>
      </c>
      <c r="B325" s="114" t="s">
        <v>418</v>
      </c>
      <c r="C325" s="114" t="s">
        <v>419</v>
      </c>
      <c r="D325" s="115" t="s">
        <v>420</v>
      </c>
      <c r="E325" s="114" t="s">
        <v>421</v>
      </c>
      <c r="F325" s="116" t="s">
        <v>422</v>
      </c>
      <c r="G325" s="114" t="s">
        <v>423</v>
      </c>
      <c r="H325" s="114" t="s">
        <v>424</v>
      </c>
      <c r="I325" s="102"/>
    </row>
    <row r="326" customFormat="false" ht="15" hidden="false" customHeight="false" outlineLevel="0" collapsed="false">
      <c r="A326" s="117" t="s">
        <v>425</v>
      </c>
      <c r="B326" s="117" t="s">
        <v>844</v>
      </c>
      <c r="C326" s="117" t="s">
        <v>431</v>
      </c>
      <c r="D326" s="118" t="s">
        <v>140</v>
      </c>
      <c r="E326" s="117" t="s">
        <v>451</v>
      </c>
      <c r="F326" s="119" t="n">
        <v>1</v>
      </c>
      <c r="G326" s="120" t="n">
        <v>47.11</v>
      </c>
      <c r="H326" s="120" t="n">
        <v>47.11</v>
      </c>
      <c r="I326" s="102"/>
    </row>
    <row r="327" customFormat="false" ht="15" hidden="false" customHeight="false" outlineLevel="0" collapsed="false">
      <c r="A327" s="128" t="s">
        <v>434</v>
      </c>
      <c r="B327" s="128" t="s">
        <v>525</v>
      </c>
      <c r="C327" s="128" t="s">
        <v>431</v>
      </c>
      <c r="D327" s="129" t="s">
        <v>498</v>
      </c>
      <c r="E327" s="128" t="s">
        <v>526</v>
      </c>
      <c r="F327" s="130" t="n">
        <v>0.15</v>
      </c>
      <c r="G327" s="131" t="n">
        <v>16.81</v>
      </c>
      <c r="H327" s="131" t="n">
        <v>2.52</v>
      </c>
      <c r="I327" s="102"/>
    </row>
    <row r="328" customFormat="false" ht="15" hidden="false" customHeight="false" outlineLevel="0" collapsed="false">
      <c r="A328" s="128" t="s">
        <v>434</v>
      </c>
      <c r="B328" s="128" t="s">
        <v>845</v>
      </c>
      <c r="C328" s="128" t="s">
        <v>431</v>
      </c>
      <c r="D328" s="129" t="s">
        <v>846</v>
      </c>
      <c r="E328" s="128" t="s">
        <v>526</v>
      </c>
      <c r="F328" s="130" t="n">
        <v>0.26</v>
      </c>
      <c r="G328" s="131" t="n">
        <v>24.54</v>
      </c>
      <c r="H328" s="131" t="n">
        <v>6.38</v>
      </c>
      <c r="I328" s="102"/>
    </row>
    <row r="329" customFormat="false" ht="15" hidden="false" customHeight="false" outlineLevel="0" collapsed="false">
      <c r="A329" s="132" t="s">
        <v>437</v>
      </c>
      <c r="B329" s="132" t="s">
        <v>847</v>
      </c>
      <c r="C329" s="132" t="s">
        <v>431</v>
      </c>
      <c r="D329" s="133" t="s">
        <v>848</v>
      </c>
      <c r="E329" s="132" t="s">
        <v>60</v>
      </c>
      <c r="F329" s="134" t="n">
        <v>6.14</v>
      </c>
      <c r="G329" s="135" t="n">
        <v>0.63</v>
      </c>
      <c r="H329" s="135" t="n">
        <v>3.86</v>
      </c>
      <c r="I329" s="102"/>
    </row>
    <row r="330" customFormat="false" ht="15" hidden="false" customHeight="false" outlineLevel="0" collapsed="false">
      <c r="A330" s="132" t="s">
        <v>437</v>
      </c>
      <c r="B330" s="132" t="s">
        <v>849</v>
      </c>
      <c r="C330" s="132" t="s">
        <v>431</v>
      </c>
      <c r="D330" s="133" t="s">
        <v>850</v>
      </c>
      <c r="E330" s="132" t="s">
        <v>451</v>
      </c>
      <c r="F330" s="134" t="n">
        <v>1.06</v>
      </c>
      <c r="G330" s="135" t="n">
        <v>31.75</v>
      </c>
      <c r="H330" s="135" t="n">
        <v>33.65</v>
      </c>
      <c r="I330" s="102"/>
    </row>
    <row r="331" customFormat="false" ht="15" hidden="false" customHeight="false" outlineLevel="0" collapsed="false">
      <c r="A331" s="132" t="s">
        <v>437</v>
      </c>
      <c r="B331" s="132" t="s">
        <v>851</v>
      </c>
      <c r="C331" s="132" t="s">
        <v>431</v>
      </c>
      <c r="D331" s="133" t="s">
        <v>852</v>
      </c>
      <c r="E331" s="132" t="s">
        <v>60</v>
      </c>
      <c r="F331" s="134" t="n">
        <v>0.19</v>
      </c>
      <c r="G331" s="135" t="n">
        <v>3.69</v>
      </c>
      <c r="H331" s="135" t="n">
        <v>0.7</v>
      </c>
      <c r="I331" s="102"/>
    </row>
    <row r="332" customFormat="false" ht="15" hidden="false" customHeight="false" outlineLevel="0" collapsed="false">
      <c r="A332" s="121"/>
      <c r="B332" s="121"/>
      <c r="C332" s="121"/>
      <c r="D332" s="121"/>
      <c r="E332" s="121"/>
      <c r="F332" s="122"/>
      <c r="G332" s="123"/>
      <c r="H332" s="124"/>
      <c r="I332" s="102"/>
    </row>
    <row r="333" customFormat="false" ht="15" hidden="false" customHeight="false" outlineLevel="0" collapsed="false">
      <c r="A333" s="125"/>
      <c r="B333" s="125"/>
      <c r="C333" s="125"/>
      <c r="D333" s="125"/>
      <c r="E333" s="125"/>
      <c r="F333" s="126"/>
      <c r="G333" s="127"/>
      <c r="H333" s="127"/>
      <c r="I333" s="102"/>
    </row>
    <row r="334" customFormat="false" ht="15" hidden="false" customHeight="false" outlineLevel="0" collapsed="false">
      <c r="A334" s="114" t="s">
        <v>853</v>
      </c>
      <c r="B334" s="114" t="s">
        <v>418</v>
      </c>
      <c r="C334" s="114" t="s">
        <v>419</v>
      </c>
      <c r="D334" s="115" t="s">
        <v>420</v>
      </c>
      <c r="E334" s="114" t="s">
        <v>421</v>
      </c>
      <c r="F334" s="116" t="s">
        <v>422</v>
      </c>
      <c r="G334" s="114" t="s">
        <v>423</v>
      </c>
      <c r="H334" s="114" t="s">
        <v>424</v>
      </c>
      <c r="I334" s="102"/>
    </row>
    <row r="335" customFormat="false" ht="15" hidden="false" customHeight="false" outlineLevel="0" collapsed="false">
      <c r="A335" s="117" t="s">
        <v>425</v>
      </c>
      <c r="B335" s="117" t="s">
        <v>854</v>
      </c>
      <c r="C335" s="117" t="s">
        <v>431</v>
      </c>
      <c r="D335" s="118" t="s">
        <v>855</v>
      </c>
      <c r="E335" s="117" t="s">
        <v>451</v>
      </c>
      <c r="F335" s="119" t="n">
        <v>1</v>
      </c>
      <c r="G335" s="120" t="n">
        <v>39.01</v>
      </c>
      <c r="H335" s="120" t="n">
        <v>39.01</v>
      </c>
      <c r="I335" s="102"/>
    </row>
    <row r="336" customFormat="false" ht="15" hidden="false" customHeight="false" outlineLevel="0" collapsed="false">
      <c r="A336" s="128" t="s">
        <v>434</v>
      </c>
      <c r="B336" s="128" t="s">
        <v>856</v>
      </c>
      <c r="C336" s="128" t="s">
        <v>431</v>
      </c>
      <c r="D336" s="129" t="s">
        <v>857</v>
      </c>
      <c r="E336" s="128" t="s">
        <v>469</v>
      </c>
      <c r="F336" s="130" t="n">
        <v>0.0431</v>
      </c>
      <c r="G336" s="131" t="n">
        <v>570.82</v>
      </c>
      <c r="H336" s="131" t="n">
        <v>24.6</v>
      </c>
      <c r="I336" s="102"/>
    </row>
    <row r="337" customFormat="false" ht="15" hidden="false" customHeight="false" outlineLevel="0" collapsed="false">
      <c r="A337" s="128" t="s">
        <v>434</v>
      </c>
      <c r="B337" s="128" t="s">
        <v>525</v>
      </c>
      <c r="C337" s="128" t="s">
        <v>431</v>
      </c>
      <c r="D337" s="129" t="s">
        <v>498</v>
      </c>
      <c r="E337" s="128" t="s">
        <v>526</v>
      </c>
      <c r="F337" s="130" t="n">
        <v>0.195</v>
      </c>
      <c r="G337" s="131" t="n">
        <v>16.81</v>
      </c>
      <c r="H337" s="131" t="n">
        <v>3.27</v>
      </c>
      <c r="I337" s="102"/>
    </row>
    <row r="338" customFormat="false" ht="15" hidden="false" customHeight="false" outlineLevel="0" collapsed="false">
      <c r="A338" s="128" t="s">
        <v>434</v>
      </c>
      <c r="B338" s="128" t="s">
        <v>527</v>
      </c>
      <c r="C338" s="128" t="s">
        <v>431</v>
      </c>
      <c r="D338" s="129" t="s">
        <v>528</v>
      </c>
      <c r="E338" s="128" t="s">
        <v>526</v>
      </c>
      <c r="F338" s="130" t="n">
        <v>0.389</v>
      </c>
      <c r="G338" s="131" t="n">
        <v>23.1</v>
      </c>
      <c r="H338" s="131" t="n">
        <v>8.98</v>
      </c>
      <c r="I338" s="102"/>
    </row>
    <row r="339" customFormat="false" ht="15" hidden="false" customHeight="false" outlineLevel="0" collapsed="false">
      <c r="A339" s="132" t="s">
        <v>437</v>
      </c>
      <c r="B339" s="132" t="s">
        <v>858</v>
      </c>
      <c r="C339" s="132" t="s">
        <v>431</v>
      </c>
      <c r="D339" s="133" t="s">
        <v>859</v>
      </c>
      <c r="E339" s="132" t="s">
        <v>60</v>
      </c>
      <c r="F339" s="134" t="n">
        <v>0.5</v>
      </c>
      <c r="G339" s="135" t="n">
        <v>0.66</v>
      </c>
      <c r="H339" s="135" t="n">
        <v>0.33</v>
      </c>
      <c r="I339" s="102"/>
    </row>
    <row r="340" customFormat="false" ht="15" hidden="false" customHeight="false" outlineLevel="0" collapsed="false">
      <c r="A340" s="132" t="s">
        <v>437</v>
      </c>
      <c r="B340" s="132" t="s">
        <v>860</v>
      </c>
      <c r="C340" s="132" t="s">
        <v>431</v>
      </c>
      <c r="D340" s="133" t="s">
        <v>861</v>
      </c>
      <c r="E340" s="132" t="s">
        <v>31</v>
      </c>
      <c r="F340" s="134" t="n">
        <v>1.67</v>
      </c>
      <c r="G340" s="135" t="n">
        <v>1.1</v>
      </c>
      <c r="H340" s="135" t="n">
        <v>1.83</v>
      </c>
      <c r="I340" s="102"/>
    </row>
    <row r="341" customFormat="false" ht="15" hidden="false" customHeight="false" outlineLevel="0" collapsed="false">
      <c r="A341" s="121"/>
      <c r="B341" s="121"/>
      <c r="C341" s="121"/>
      <c r="D341" s="121"/>
      <c r="E341" s="121"/>
      <c r="F341" s="122"/>
      <c r="G341" s="123"/>
      <c r="H341" s="124"/>
      <c r="I341" s="102"/>
    </row>
    <row r="342" customFormat="false" ht="15" hidden="false" customHeight="false" outlineLevel="0" collapsed="false">
      <c r="A342" s="125"/>
      <c r="B342" s="125"/>
      <c r="C342" s="125"/>
      <c r="D342" s="125"/>
      <c r="E342" s="125"/>
      <c r="F342" s="126"/>
      <c r="G342" s="127"/>
      <c r="H342" s="127"/>
      <c r="I342" s="102"/>
    </row>
    <row r="343" customFormat="false" ht="15" hidden="false" customHeight="false" outlineLevel="0" collapsed="false">
      <c r="A343" s="114" t="s">
        <v>862</v>
      </c>
      <c r="B343" s="114" t="s">
        <v>418</v>
      </c>
      <c r="C343" s="114" t="s">
        <v>419</v>
      </c>
      <c r="D343" s="115" t="s">
        <v>420</v>
      </c>
      <c r="E343" s="114" t="s">
        <v>421</v>
      </c>
      <c r="F343" s="116" t="s">
        <v>422</v>
      </c>
      <c r="G343" s="114" t="s">
        <v>423</v>
      </c>
      <c r="H343" s="114" t="s">
        <v>424</v>
      </c>
      <c r="I343" s="102"/>
    </row>
    <row r="344" customFormat="false" ht="15" hidden="false" customHeight="false" outlineLevel="0" collapsed="false">
      <c r="A344" s="117" t="s">
        <v>425</v>
      </c>
      <c r="B344" s="117" t="s">
        <v>863</v>
      </c>
      <c r="C344" s="117" t="s">
        <v>427</v>
      </c>
      <c r="D344" s="118" t="s">
        <v>145</v>
      </c>
      <c r="E344" s="117" t="s">
        <v>31</v>
      </c>
      <c r="F344" s="119" t="n">
        <v>1</v>
      </c>
      <c r="G344" s="136" t="s">
        <v>864</v>
      </c>
      <c r="H344" s="136" t="s">
        <v>864</v>
      </c>
      <c r="I344" s="102"/>
    </row>
    <row r="345" customFormat="false" ht="15" hidden="false" customHeight="false" outlineLevel="0" collapsed="false">
      <c r="A345" s="128" t="s">
        <v>434</v>
      </c>
      <c r="B345" s="128" t="s">
        <v>800</v>
      </c>
      <c r="C345" s="128" t="s">
        <v>427</v>
      </c>
      <c r="D345" s="129" t="s">
        <v>801</v>
      </c>
      <c r="E345" s="128" t="s">
        <v>451</v>
      </c>
      <c r="F345" s="130" t="n">
        <v>0.055</v>
      </c>
      <c r="G345" s="138" t="s">
        <v>802</v>
      </c>
      <c r="H345" s="138" t="s">
        <v>476</v>
      </c>
      <c r="I345" s="102"/>
    </row>
    <row r="346" customFormat="false" ht="15" hidden="false" customHeight="false" outlineLevel="0" collapsed="false">
      <c r="A346" s="128" t="s">
        <v>434</v>
      </c>
      <c r="B346" s="128" t="s">
        <v>542</v>
      </c>
      <c r="C346" s="128" t="s">
        <v>427</v>
      </c>
      <c r="D346" s="129" t="s">
        <v>528</v>
      </c>
      <c r="E346" s="128" t="s">
        <v>464</v>
      </c>
      <c r="F346" s="130" t="n">
        <v>0.15</v>
      </c>
      <c r="G346" s="138" t="s">
        <v>499</v>
      </c>
      <c r="H346" s="138" t="s">
        <v>865</v>
      </c>
      <c r="I346" s="102"/>
    </row>
    <row r="347" customFormat="false" ht="15" hidden="false" customHeight="false" outlineLevel="0" collapsed="false">
      <c r="A347" s="128" t="s">
        <v>434</v>
      </c>
      <c r="B347" s="128" t="s">
        <v>497</v>
      </c>
      <c r="C347" s="128" t="s">
        <v>427</v>
      </c>
      <c r="D347" s="129" t="s">
        <v>498</v>
      </c>
      <c r="E347" s="128" t="s">
        <v>464</v>
      </c>
      <c r="F347" s="130" t="n">
        <v>0.075</v>
      </c>
      <c r="G347" s="138" t="s">
        <v>543</v>
      </c>
      <c r="H347" s="138" t="s">
        <v>866</v>
      </c>
      <c r="I347" s="102"/>
    </row>
    <row r="348" customFormat="false" ht="15" hidden="false" customHeight="false" outlineLevel="0" collapsed="false">
      <c r="A348" s="132" t="s">
        <v>437</v>
      </c>
      <c r="B348" s="132" t="s">
        <v>867</v>
      </c>
      <c r="C348" s="132" t="s">
        <v>427</v>
      </c>
      <c r="D348" s="133" t="s">
        <v>868</v>
      </c>
      <c r="E348" s="132" t="s">
        <v>479</v>
      </c>
      <c r="F348" s="134" t="n">
        <v>0.25</v>
      </c>
      <c r="G348" s="137" t="s">
        <v>612</v>
      </c>
      <c r="H348" s="137" t="s">
        <v>869</v>
      </c>
      <c r="I348" s="102"/>
    </row>
    <row r="349" customFormat="false" ht="15" hidden="false" customHeight="false" outlineLevel="0" collapsed="false">
      <c r="A349" s="132" t="s">
        <v>437</v>
      </c>
      <c r="B349" s="132" t="s">
        <v>870</v>
      </c>
      <c r="C349" s="132" t="s">
        <v>427</v>
      </c>
      <c r="D349" s="133" t="s">
        <v>871</v>
      </c>
      <c r="E349" s="132" t="s">
        <v>474</v>
      </c>
      <c r="F349" s="134" t="n">
        <v>1.05</v>
      </c>
      <c r="G349" s="137" t="s">
        <v>872</v>
      </c>
      <c r="H349" s="137" t="s">
        <v>873</v>
      </c>
      <c r="I349" s="102"/>
    </row>
    <row r="350" customFormat="false" ht="15" hidden="false" customHeight="false" outlineLevel="0" collapsed="false">
      <c r="A350" s="121"/>
      <c r="B350" s="121"/>
      <c r="C350" s="121"/>
      <c r="D350" s="121"/>
      <c r="E350" s="121"/>
      <c r="F350" s="122"/>
      <c r="G350" s="123"/>
      <c r="H350" s="124"/>
      <c r="I350" s="102"/>
    </row>
    <row r="351" customFormat="false" ht="15" hidden="false" customHeight="false" outlineLevel="0" collapsed="false">
      <c r="A351" s="125"/>
      <c r="B351" s="125"/>
      <c r="C351" s="125"/>
      <c r="D351" s="125"/>
      <c r="E351" s="125"/>
      <c r="F351" s="126"/>
      <c r="G351" s="127"/>
      <c r="H351" s="127"/>
      <c r="I351" s="102"/>
    </row>
    <row r="352" customFormat="false" ht="15" hidden="false" customHeight="false" outlineLevel="0" collapsed="false">
      <c r="A352" s="109" t="s">
        <v>874</v>
      </c>
      <c r="B352" s="109"/>
      <c r="C352" s="109"/>
      <c r="D352" s="110" t="s">
        <v>147</v>
      </c>
      <c r="E352" s="111"/>
      <c r="F352" s="112"/>
      <c r="G352" s="109"/>
      <c r="H352" s="113"/>
      <c r="I352" s="102"/>
    </row>
    <row r="353" customFormat="false" ht="15" hidden="false" customHeight="false" outlineLevel="0" collapsed="false">
      <c r="A353" s="114" t="s">
        <v>875</v>
      </c>
      <c r="B353" s="114" t="s">
        <v>418</v>
      </c>
      <c r="C353" s="114" t="s">
        <v>419</v>
      </c>
      <c r="D353" s="115" t="s">
        <v>420</v>
      </c>
      <c r="E353" s="114" t="s">
        <v>421</v>
      </c>
      <c r="F353" s="116" t="s">
        <v>422</v>
      </c>
      <c r="G353" s="114" t="s">
        <v>423</v>
      </c>
      <c r="H353" s="114" t="s">
        <v>424</v>
      </c>
      <c r="I353" s="102"/>
    </row>
    <row r="354" customFormat="false" ht="15" hidden="false" customHeight="false" outlineLevel="0" collapsed="false">
      <c r="A354" s="117" t="s">
        <v>425</v>
      </c>
      <c r="B354" s="117" t="s">
        <v>876</v>
      </c>
      <c r="C354" s="117" t="s">
        <v>427</v>
      </c>
      <c r="D354" s="118" t="s">
        <v>877</v>
      </c>
      <c r="E354" s="117" t="s">
        <v>451</v>
      </c>
      <c r="F354" s="119" t="n">
        <v>1</v>
      </c>
      <c r="G354" s="136" t="s">
        <v>878</v>
      </c>
      <c r="H354" s="136" t="s">
        <v>878</v>
      </c>
      <c r="I354" s="102"/>
    </row>
    <row r="355" customFormat="false" ht="15" hidden="false" customHeight="false" outlineLevel="0" collapsed="false">
      <c r="A355" s="128" t="s">
        <v>434</v>
      </c>
      <c r="B355" s="128" t="s">
        <v>879</v>
      </c>
      <c r="C355" s="128" t="s">
        <v>427</v>
      </c>
      <c r="D355" s="129" t="s">
        <v>880</v>
      </c>
      <c r="E355" s="128" t="s">
        <v>451</v>
      </c>
      <c r="F355" s="130" t="n">
        <v>1</v>
      </c>
      <c r="G355" s="138" t="s">
        <v>881</v>
      </c>
      <c r="H355" s="138" t="s">
        <v>881</v>
      </c>
      <c r="I355" s="102"/>
    </row>
    <row r="356" customFormat="false" ht="15" hidden="false" customHeight="false" outlineLevel="0" collapsed="false">
      <c r="A356" s="132" t="s">
        <v>437</v>
      </c>
      <c r="B356" s="132" t="s">
        <v>882</v>
      </c>
      <c r="C356" s="132" t="s">
        <v>427</v>
      </c>
      <c r="D356" s="133" t="s">
        <v>883</v>
      </c>
      <c r="E356" s="132" t="s">
        <v>451</v>
      </c>
      <c r="F356" s="134" t="n">
        <v>1</v>
      </c>
      <c r="G356" s="137" t="s">
        <v>884</v>
      </c>
      <c r="H356" s="137" t="s">
        <v>884</v>
      </c>
      <c r="I356" s="102"/>
    </row>
    <row r="357" customFormat="false" ht="15" hidden="false" customHeight="false" outlineLevel="0" collapsed="false">
      <c r="A357" s="121"/>
      <c r="B357" s="121"/>
      <c r="C357" s="121"/>
      <c r="D357" s="121"/>
      <c r="E357" s="121"/>
      <c r="F357" s="122"/>
      <c r="G357" s="123"/>
      <c r="H357" s="124"/>
      <c r="I357" s="102"/>
    </row>
    <row r="358" customFormat="false" ht="15" hidden="false" customHeight="false" outlineLevel="0" collapsed="false">
      <c r="A358" s="125"/>
      <c r="B358" s="125"/>
      <c r="C358" s="125"/>
      <c r="D358" s="125"/>
      <c r="E358" s="125"/>
      <c r="F358" s="126"/>
      <c r="G358" s="127"/>
      <c r="H358" s="127"/>
      <c r="I358" s="102"/>
    </row>
    <row r="359" customFormat="false" ht="15" hidden="false" customHeight="false" outlineLevel="0" collapsed="false">
      <c r="A359" s="114" t="s">
        <v>885</v>
      </c>
      <c r="B359" s="114" t="s">
        <v>418</v>
      </c>
      <c r="C359" s="114" t="s">
        <v>419</v>
      </c>
      <c r="D359" s="115" t="s">
        <v>420</v>
      </c>
      <c r="E359" s="114" t="s">
        <v>421</v>
      </c>
      <c r="F359" s="116" t="s">
        <v>422</v>
      </c>
      <c r="G359" s="114" t="s">
        <v>423</v>
      </c>
      <c r="H359" s="114" t="s">
        <v>424</v>
      </c>
      <c r="I359" s="102"/>
    </row>
    <row r="360" customFormat="false" ht="15" hidden="false" customHeight="false" outlineLevel="0" collapsed="false">
      <c r="A360" s="117" t="s">
        <v>425</v>
      </c>
      <c r="B360" s="117" t="s">
        <v>886</v>
      </c>
      <c r="C360" s="117" t="s">
        <v>427</v>
      </c>
      <c r="D360" s="118" t="s">
        <v>153</v>
      </c>
      <c r="E360" s="117" t="s">
        <v>31</v>
      </c>
      <c r="F360" s="119" t="n">
        <v>1</v>
      </c>
      <c r="G360" s="136" t="s">
        <v>887</v>
      </c>
      <c r="H360" s="136" t="s">
        <v>887</v>
      </c>
      <c r="I360" s="102"/>
    </row>
    <row r="361" customFormat="false" ht="15" hidden="false" customHeight="false" outlineLevel="0" collapsed="false">
      <c r="A361" s="128" t="s">
        <v>434</v>
      </c>
      <c r="B361" s="128" t="s">
        <v>888</v>
      </c>
      <c r="C361" s="128" t="s">
        <v>427</v>
      </c>
      <c r="D361" s="129" t="s">
        <v>889</v>
      </c>
      <c r="E361" s="128" t="s">
        <v>469</v>
      </c>
      <c r="F361" s="130" t="n">
        <v>0.1</v>
      </c>
      <c r="G361" s="138" t="s">
        <v>890</v>
      </c>
      <c r="H361" s="138" t="s">
        <v>891</v>
      </c>
      <c r="I361" s="102"/>
    </row>
    <row r="362" customFormat="false" ht="15" hidden="false" customHeight="false" outlineLevel="0" collapsed="false">
      <c r="A362" s="128" t="s">
        <v>434</v>
      </c>
      <c r="B362" s="128" t="s">
        <v>697</v>
      </c>
      <c r="C362" s="128" t="s">
        <v>427</v>
      </c>
      <c r="D362" s="129" t="s">
        <v>698</v>
      </c>
      <c r="E362" s="128" t="s">
        <v>464</v>
      </c>
      <c r="F362" s="130" t="n">
        <v>1.2</v>
      </c>
      <c r="G362" s="138" t="s">
        <v>499</v>
      </c>
      <c r="H362" s="138" t="s">
        <v>892</v>
      </c>
      <c r="I362" s="102"/>
    </row>
    <row r="363" customFormat="false" ht="15" hidden="false" customHeight="false" outlineLevel="0" collapsed="false">
      <c r="A363" s="128" t="s">
        <v>434</v>
      </c>
      <c r="B363" s="128" t="s">
        <v>497</v>
      </c>
      <c r="C363" s="128" t="s">
        <v>427</v>
      </c>
      <c r="D363" s="129" t="s">
        <v>498</v>
      </c>
      <c r="E363" s="128" t="s">
        <v>464</v>
      </c>
      <c r="F363" s="130" t="n">
        <v>2.4</v>
      </c>
      <c r="G363" s="138" t="s">
        <v>700</v>
      </c>
      <c r="H363" s="138" t="s">
        <v>893</v>
      </c>
      <c r="I363" s="102"/>
    </row>
    <row r="364" customFormat="false" ht="15" hidden="false" customHeight="false" outlineLevel="0" collapsed="false">
      <c r="A364" s="132" t="s">
        <v>437</v>
      </c>
      <c r="B364" s="132" t="s">
        <v>894</v>
      </c>
      <c r="C364" s="132" t="s">
        <v>427</v>
      </c>
      <c r="D364" s="133" t="s">
        <v>895</v>
      </c>
      <c r="E364" s="132" t="s">
        <v>479</v>
      </c>
      <c r="F364" s="134" t="n">
        <v>0.2</v>
      </c>
      <c r="G364" s="137" t="s">
        <v>896</v>
      </c>
      <c r="H364" s="137" t="s">
        <v>897</v>
      </c>
      <c r="I364" s="102"/>
    </row>
    <row r="365" customFormat="false" ht="15" hidden="false" customHeight="false" outlineLevel="0" collapsed="false">
      <c r="A365" s="132" t="s">
        <v>437</v>
      </c>
      <c r="B365" s="132" t="s">
        <v>898</v>
      </c>
      <c r="C365" s="132" t="s">
        <v>427</v>
      </c>
      <c r="D365" s="133" t="s">
        <v>899</v>
      </c>
      <c r="E365" s="132" t="s">
        <v>479</v>
      </c>
      <c r="F365" s="134" t="n">
        <v>0.088</v>
      </c>
      <c r="G365" s="137" t="s">
        <v>900</v>
      </c>
      <c r="H365" s="137" t="s">
        <v>901</v>
      </c>
      <c r="I365" s="102"/>
    </row>
    <row r="366" customFormat="false" ht="15" hidden="false" customHeight="false" outlineLevel="0" collapsed="false">
      <c r="A366" s="132" t="s">
        <v>437</v>
      </c>
      <c r="B366" s="132" t="s">
        <v>902</v>
      </c>
      <c r="C366" s="132" t="s">
        <v>427</v>
      </c>
      <c r="D366" s="133" t="s">
        <v>903</v>
      </c>
      <c r="E366" s="132" t="s">
        <v>451</v>
      </c>
      <c r="F366" s="134" t="n">
        <v>3.36</v>
      </c>
      <c r="G366" s="137" t="s">
        <v>904</v>
      </c>
      <c r="H366" s="137" t="s">
        <v>905</v>
      </c>
      <c r="I366" s="102"/>
    </row>
    <row r="367" customFormat="false" ht="15" hidden="false" customHeight="false" outlineLevel="0" collapsed="false">
      <c r="A367" s="132" t="s">
        <v>437</v>
      </c>
      <c r="B367" s="132" t="s">
        <v>906</v>
      </c>
      <c r="C367" s="132" t="s">
        <v>427</v>
      </c>
      <c r="D367" s="133" t="s">
        <v>907</v>
      </c>
      <c r="E367" s="132" t="s">
        <v>474</v>
      </c>
      <c r="F367" s="134" t="n">
        <v>3.36</v>
      </c>
      <c r="G367" s="137" t="s">
        <v>908</v>
      </c>
      <c r="H367" s="137" t="s">
        <v>909</v>
      </c>
      <c r="I367" s="102"/>
    </row>
    <row r="368" customFormat="false" ht="15" hidden="false" customHeight="false" outlineLevel="0" collapsed="false">
      <c r="A368" s="121"/>
      <c r="B368" s="121"/>
      <c r="C368" s="121"/>
      <c r="D368" s="121"/>
      <c r="E368" s="121"/>
      <c r="F368" s="122"/>
      <c r="G368" s="123"/>
      <c r="H368" s="124"/>
      <c r="I368" s="102"/>
    </row>
    <row r="369" customFormat="false" ht="15" hidden="false" customHeight="false" outlineLevel="0" collapsed="false">
      <c r="A369" s="125"/>
      <c r="B369" s="125"/>
      <c r="C369" s="125"/>
      <c r="D369" s="125"/>
      <c r="E369" s="125"/>
      <c r="F369" s="126"/>
      <c r="G369" s="127"/>
      <c r="H369" s="127"/>
      <c r="I369" s="102"/>
    </row>
    <row r="370" customFormat="false" ht="15" hidden="false" customHeight="false" outlineLevel="0" collapsed="false">
      <c r="A370" s="114" t="s">
        <v>910</v>
      </c>
      <c r="B370" s="114" t="s">
        <v>418</v>
      </c>
      <c r="C370" s="114" t="s">
        <v>419</v>
      </c>
      <c r="D370" s="115" t="s">
        <v>420</v>
      </c>
      <c r="E370" s="114" t="s">
        <v>421</v>
      </c>
      <c r="F370" s="116" t="s">
        <v>422</v>
      </c>
      <c r="G370" s="114" t="s">
        <v>423</v>
      </c>
      <c r="H370" s="114" t="s">
        <v>424</v>
      </c>
      <c r="I370" s="102"/>
    </row>
    <row r="371" customFormat="false" ht="15" hidden="false" customHeight="false" outlineLevel="0" collapsed="false">
      <c r="A371" s="117" t="s">
        <v>425</v>
      </c>
      <c r="B371" s="117" t="s">
        <v>911</v>
      </c>
      <c r="C371" s="117" t="s">
        <v>427</v>
      </c>
      <c r="D371" s="118" t="s">
        <v>156</v>
      </c>
      <c r="E371" s="117" t="s">
        <v>451</v>
      </c>
      <c r="F371" s="119" t="n">
        <v>1</v>
      </c>
      <c r="G371" s="136" t="s">
        <v>912</v>
      </c>
      <c r="H371" s="136" t="s">
        <v>912</v>
      </c>
      <c r="I371" s="102"/>
    </row>
    <row r="372" customFormat="false" ht="15" hidden="false" customHeight="false" outlineLevel="0" collapsed="false">
      <c r="A372" s="128" t="s">
        <v>434</v>
      </c>
      <c r="B372" s="128" t="s">
        <v>913</v>
      </c>
      <c r="C372" s="128" t="s">
        <v>427</v>
      </c>
      <c r="D372" s="129" t="s">
        <v>914</v>
      </c>
      <c r="E372" s="128" t="s">
        <v>451</v>
      </c>
      <c r="F372" s="130" t="n">
        <v>1</v>
      </c>
      <c r="G372" s="138" t="s">
        <v>915</v>
      </c>
      <c r="H372" s="138" t="s">
        <v>915</v>
      </c>
      <c r="I372" s="102"/>
    </row>
    <row r="373" customFormat="false" ht="15" hidden="false" customHeight="false" outlineLevel="0" collapsed="false">
      <c r="A373" s="132" t="s">
        <v>437</v>
      </c>
      <c r="B373" s="132" t="s">
        <v>916</v>
      </c>
      <c r="C373" s="132" t="s">
        <v>427</v>
      </c>
      <c r="D373" s="133" t="s">
        <v>917</v>
      </c>
      <c r="E373" s="132" t="s">
        <v>451</v>
      </c>
      <c r="F373" s="134" t="n">
        <v>1</v>
      </c>
      <c r="G373" s="137" t="s">
        <v>918</v>
      </c>
      <c r="H373" s="137" t="s">
        <v>918</v>
      </c>
      <c r="I373" s="102"/>
    </row>
    <row r="374" customFormat="false" ht="15" hidden="false" customHeight="false" outlineLevel="0" collapsed="false">
      <c r="A374" s="121"/>
      <c r="B374" s="121"/>
      <c r="C374" s="121"/>
      <c r="D374" s="121"/>
      <c r="E374" s="121"/>
      <c r="F374" s="122"/>
      <c r="G374" s="123"/>
      <c r="H374" s="124"/>
      <c r="I374" s="102"/>
    </row>
    <row r="375" customFormat="false" ht="15" hidden="false" customHeight="false" outlineLevel="0" collapsed="false">
      <c r="A375" s="114" t="s">
        <v>157</v>
      </c>
      <c r="B375" s="114" t="s">
        <v>418</v>
      </c>
      <c r="C375" s="114" t="s">
        <v>419</v>
      </c>
      <c r="D375" s="115" t="s">
        <v>420</v>
      </c>
      <c r="E375" s="114" t="s">
        <v>421</v>
      </c>
      <c r="F375" s="116" t="s">
        <v>422</v>
      </c>
      <c r="G375" s="114" t="s">
        <v>423</v>
      </c>
      <c r="H375" s="114" t="s">
        <v>424</v>
      </c>
      <c r="I375" s="102"/>
    </row>
    <row r="376" customFormat="false" ht="15" hidden="false" customHeight="false" outlineLevel="0" collapsed="false">
      <c r="A376" s="117" t="s">
        <v>425</v>
      </c>
      <c r="B376" s="117" t="s">
        <v>919</v>
      </c>
      <c r="C376" s="117" t="s">
        <v>427</v>
      </c>
      <c r="D376" s="118" t="s">
        <v>920</v>
      </c>
      <c r="E376" s="117" t="s">
        <v>451</v>
      </c>
      <c r="F376" s="119" t="n">
        <v>1</v>
      </c>
      <c r="G376" s="136" t="s">
        <v>921</v>
      </c>
      <c r="H376" s="136" t="s">
        <v>921</v>
      </c>
      <c r="I376" s="102"/>
    </row>
    <row r="377" customFormat="false" ht="15" hidden="false" customHeight="false" outlineLevel="0" collapsed="false">
      <c r="A377" s="128" t="s">
        <v>434</v>
      </c>
      <c r="B377" s="128" t="s">
        <v>879</v>
      </c>
      <c r="C377" s="128" t="s">
        <v>427</v>
      </c>
      <c r="D377" s="129" t="s">
        <v>880</v>
      </c>
      <c r="E377" s="128" t="s">
        <v>451</v>
      </c>
      <c r="F377" s="130" t="n">
        <v>1</v>
      </c>
      <c r="G377" s="138" t="s">
        <v>881</v>
      </c>
      <c r="H377" s="138" t="s">
        <v>881</v>
      </c>
      <c r="I377" s="102"/>
    </row>
    <row r="378" customFormat="false" ht="15" hidden="false" customHeight="false" outlineLevel="0" collapsed="false">
      <c r="A378" s="132" t="s">
        <v>437</v>
      </c>
      <c r="B378" s="132" t="s">
        <v>922</v>
      </c>
      <c r="C378" s="132" t="s">
        <v>427</v>
      </c>
      <c r="D378" s="133" t="s">
        <v>923</v>
      </c>
      <c r="E378" s="132" t="s">
        <v>451</v>
      </c>
      <c r="F378" s="134" t="n">
        <v>1</v>
      </c>
      <c r="G378" s="137" t="s">
        <v>924</v>
      </c>
      <c r="H378" s="137" t="s">
        <v>924</v>
      </c>
      <c r="I378" s="102"/>
    </row>
    <row r="379" customFormat="false" ht="15" hidden="false" customHeight="false" outlineLevel="0" collapsed="false">
      <c r="A379" s="121"/>
      <c r="B379" s="121"/>
      <c r="C379" s="121"/>
      <c r="D379" s="121"/>
      <c r="E379" s="121"/>
      <c r="F379" s="122"/>
      <c r="G379" s="123"/>
      <c r="H379" s="124"/>
      <c r="I379" s="102"/>
    </row>
    <row r="380" customFormat="false" ht="15" hidden="false" customHeight="false" outlineLevel="0" collapsed="false">
      <c r="A380" s="125"/>
      <c r="B380" s="125"/>
      <c r="C380" s="125"/>
      <c r="D380" s="125"/>
      <c r="E380" s="125"/>
      <c r="F380" s="126"/>
      <c r="G380" s="127"/>
      <c r="H380" s="127"/>
      <c r="I380" s="102"/>
    </row>
    <row r="381" customFormat="false" ht="15" hidden="false" customHeight="false" outlineLevel="0" collapsed="false">
      <c r="A381" s="109" t="s">
        <v>925</v>
      </c>
      <c r="B381" s="109"/>
      <c r="C381" s="109"/>
      <c r="D381" s="110" t="s">
        <v>161</v>
      </c>
      <c r="E381" s="111"/>
      <c r="F381" s="112"/>
      <c r="G381" s="109"/>
      <c r="H381" s="113"/>
      <c r="I381" s="102"/>
    </row>
    <row r="382" customFormat="false" ht="15" hidden="false" customHeight="false" outlineLevel="0" collapsed="false">
      <c r="A382" s="114" t="s">
        <v>926</v>
      </c>
      <c r="B382" s="114" t="s">
        <v>418</v>
      </c>
      <c r="C382" s="114" t="s">
        <v>419</v>
      </c>
      <c r="D382" s="115" t="s">
        <v>420</v>
      </c>
      <c r="E382" s="114" t="s">
        <v>421</v>
      </c>
      <c r="F382" s="116" t="s">
        <v>422</v>
      </c>
      <c r="G382" s="114" t="s">
        <v>423</v>
      </c>
      <c r="H382" s="114" t="s">
        <v>424</v>
      </c>
      <c r="I382" s="102"/>
    </row>
    <row r="383" customFormat="false" ht="15" hidden="false" customHeight="false" outlineLevel="0" collapsed="false">
      <c r="A383" s="117" t="s">
        <v>425</v>
      </c>
      <c r="B383" s="117" t="s">
        <v>927</v>
      </c>
      <c r="C383" s="117" t="s">
        <v>427</v>
      </c>
      <c r="D383" s="118" t="s">
        <v>164</v>
      </c>
      <c r="E383" s="117" t="s">
        <v>451</v>
      </c>
      <c r="F383" s="119" t="n">
        <v>1</v>
      </c>
      <c r="G383" s="136" t="s">
        <v>928</v>
      </c>
      <c r="H383" s="136" t="s">
        <v>928</v>
      </c>
      <c r="I383" s="102"/>
    </row>
    <row r="384" customFormat="false" ht="15" hidden="false" customHeight="false" outlineLevel="0" collapsed="false">
      <c r="A384" s="128" t="s">
        <v>434</v>
      </c>
      <c r="B384" s="128" t="s">
        <v>929</v>
      </c>
      <c r="C384" s="128" t="s">
        <v>427</v>
      </c>
      <c r="D384" s="129" t="s">
        <v>930</v>
      </c>
      <c r="E384" s="128" t="s">
        <v>469</v>
      </c>
      <c r="F384" s="130" t="n">
        <v>0.01</v>
      </c>
      <c r="G384" s="138" t="s">
        <v>499</v>
      </c>
      <c r="H384" s="138" t="s">
        <v>931</v>
      </c>
      <c r="I384" s="102"/>
    </row>
    <row r="385" customFormat="false" ht="15" hidden="false" customHeight="false" outlineLevel="0" collapsed="false">
      <c r="A385" s="128" t="s">
        <v>434</v>
      </c>
      <c r="B385" s="128" t="s">
        <v>542</v>
      </c>
      <c r="C385" s="128" t="s">
        <v>427</v>
      </c>
      <c r="D385" s="129" t="s">
        <v>528</v>
      </c>
      <c r="E385" s="128" t="s">
        <v>464</v>
      </c>
      <c r="F385" s="130" t="n">
        <v>2</v>
      </c>
      <c r="G385" s="138" t="s">
        <v>543</v>
      </c>
      <c r="H385" s="138" t="s">
        <v>932</v>
      </c>
      <c r="I385" s="102"/>
    </row>
    <row r="386" customFormat="false" ht="15" hidden="false" customHeight="false" outlineLevel="0" collapsed="false">
      <c r="A386" s="128" t="s">
        <v>434</v>
      </c>
      <c r="B386" s="128" t="s">
        <v>497</v>
      </c>
      <c r="C386" s="128" t="s">
        <v>427</v>
      </c>
      <c r="D386" s="129" t="s">
        <v>498</v>
      </c>
      <c r="E386" s="128" t="s">
        <v>464</v>
      </c>
      <c r="F386" s="130" t="n">
        <v>2</v>
      </c>
      <c r="G386" s="138" t="s">
        <v>933</v>
      </c>
      <c r="H386" s="138" t="s">
        <v>802</v>
      </c>
      <c r="I386" s="102"/>
    </row>
    <row r="387" customFormat="false" ht="15" hidden="false" customHeight="false" outlineLevel="0" collapsed="false">
      <c r="A387" s="132" t="s">
        <v>437</v>
      </c>
      <c r="B387" s="132" t="s">
        <v>934</v>
      </c>
      <c r="C387" s="132" t="s">
        <v>427</v>
      </c>
      <c r="D387" s="133" t="s">
        <v>935</v>
      </c>
      <c r="E387" s="132" t="s">
        <v>451</v>
      </c>
      <c r="F387" s="134" t="n">
        <v>1</v>
      </c>
      <c r="G387" s="137" t="s">
        <v>936</v>
      </c>
      <c r="H387" s="137" t="s">
        <v>937</v>
      </c>
      <c r="I387" s="102"/>
    </row>
    <row r="388" customFormat="false" ht="15" hidden="false" customHeight="false" outlineLevel="0" collapsed="false">
      <c r="A388" s="132" t="s">
        <v>437</v>
      </c>
      <c r="B388" s="132" t="s">
        <v>938</v>
      </c>
      <c r="C388" s="132" t="s">
        <v>427</v>
      </c>
      <c r="D388" s="133" t="s">
        <v>939</v>
      </c>
      <c r="E388" s="132" t="s">
        <v>474</v>
      </c>
      <c r="F388" s="134" t="n">
        <v>2.87</v>
      </c>
      <c r="G388" s="137" t="s">
        <v>940</v>
      </c>
      <c r="H388" s="137" t="s">
        <v>941</v>
      </c>
      <c r="I388" s="102"/>
    </row>
    <row r="389" customFormat="false" ht="15" hidden="false" customHeight="false" outlineLevel="0" collapsed="false">
      <c r="A389" s="132" t="s">
        <v>437</v>
      </c>
      <c r="B389" s="132" t="s">
        <v>942</v>
      </c>
      <c r="C389" s="132" t="s">
        <v>427</v>
      </c>
      <c r="D389" s="133" t="s">
        <v>943</v>
      </c>
      <c r="E389" s="132" t="s">
        <v>474</v>
      </c>
      <c r="F389" s="134" t="n">
        <v>1.14</v>
      </c>
      <c r="G389" s="137" t="s">
        <v>944</v>
      </c>
      <c r="H389" s="137" t="s">
        <v>944</v>
      </c>
      <c r="I389" s="102"/>
    </row>
    <row r="390" customFormat="false" ht="15" hidden="false" customHeight="false" outlineLevel="0" collapsed="false">
      <c r="A390" s="121"/>
      <c r="B390" s="121"/>
      <c r="C390" s="121"/>
      <c r="D390" s="121"/>
      <c r="E390" s="121"/>
      <c r="F390" s="122"/>
      <c r="G390" s="123"/>
      <c r="H390" s="124"/>
      <c r="I390" s="102"/>
    </row>
    <row r="391" customFormat="false" ht="15" hidden="false" customHeight="false" outlineLevel="0" collapsed="false">
      <c r="A391" s="125"/>
      <c r="B391" s="125"/>
      <c r="C391" s="125"/>
      <c r="D391" s="125"/>
      <c r="E391" s="125"/>
      <c r="F391" s="126"/>
      <c r="G391" s="127"/>
      <c r="H391" s="127"/>
      <c r="I391" s="102"/>
    </row>
    <row r="392" customFormat="false" ht="15" hidden="false" customHeight="false" outlineLevel="0" collapsed="false">
      <c r="A392" s="114" t="s">
        <v>945</v>
      </c>
      <c r="B392" s="114" t="s">
        <v>418</v>
      </c>
      <c r="C392" s="114" t="s">
        <v>419</v>
      </c>
      <c r="D392" s="115" t="s">
        <v>420</v>
      </c>
      <c r="E392" s="114" t="s">
        <v>421</v>
      </c>
      <c r="F392" s="116" t="s">
        <v>422</v>
      </c>
      <c r="G392" s="114" t="s">
        <v>423</v>
      </c>
      <c r="H392" s="114" t="s">
        <v>424</v>
      </c>
      <c r="I392" s="102"/>
    </row>
    <row r="393" customFormat="false" ht="15" hidden="false" customHeight="false" outlineLevel="0" collapsed="false">
      <c r="A393" s="117" t="s">
        <v>425</v>
      </c>
      <c r="B393" s="117" t="s">
        <v>946</v>
      </c>
      <c r="C393" s="117" t="s">
        <v>427</v>
      </c>
      <c r="D393" s="118" t="s">
        <v>167</v>
      </c>
      <c r="E393" s="117" t="s">
        <v>451</v>
      </c>
      <c r="F393" s="119" t="n">
        <v>1</v>
      </c>
      <c r="G393" s="136" t="s">
        <v>947</v>
      </c>
      <c r="H393" s="136" t="s">
        <v>947</v>
      </c>
      <c r="I393" s="102"/>
    </row>
    <row r="394" customFormat="false" ht="15" hidden="false" customHeight="false" outlineLevel="0" collapsed="false">
      <c r="A394" s="128" t="s">
        <v>434</v>
      </c>
      <c r="B394" s="128" t="s">
        <v>948</v>
      </c>
      <c r="C394" s="128" t="s">
        <v>427</v>
      </c>
      <c r="D394" s="129" t="s">
        <v>949</v>
      </c>
      <c r="E394" s="128" t="s">
        <v>60</v>
      </c>
      <c r="F394" s="130" t="n">
        <v>4.8</v>
      </c>
      <c r="G394" s="138" t="s">
        <v>950</v>
      </c>
      <c r="H394" s="138" t="s">
        <v>950</v>
      </c>
      <c r="I394" s="102"/>
    </row>
    <row r="395" customFormat="false" ht="15" hidden="false" customHeight="false" outlineLevel="0" collapsed="false">
      <c r="A395" s="128" t="s">
        <v>434</v>
      </c>
      <c r="B395" s="128" t="s">
        <v>951</v>
      </c>
      <c r="C395" s="128" t="s">
        <v>427</v>
      </c>
      <c r="D395" s="129" t="s">
        <v>952</v>
      </c>
      <c r="E395" s="128" t="s">
        <v>451</v>
      </c>
      <c r="F395" s="130" t="n">
        <v>1</v>
      </c>
      <c r="G395" s="138" t="s">
        <v>953</v>
      </c>
      <c r="H395" s="138" t="s">
        <v>954</v>
      </c>
      <c r="I395" s="102"/>
    </row>
    <row r="396" customFormat="false" ht="15" hidden="false" customHeight="false" outlineLevel="0" collapsed="false">
      <c r="A396" s="128" t="s">
        <v>434</v>
      </c>
      <c r="B396" s="128" t="s">
        <v>955</v>
      </c>
      <c r="C396" s="128" t="s">
        <v>427</v>
      </c>
      <c r="D396" s="129" t="s">
        <v>956</v>
      </c>
      <c r="E396" s="128" t="s">
        <v>469</v>
      </c>
      <c r="F396" s="130" t="n">
        <v>0.08</v>
      </c>
      <c r="G396" s="138" t="s">
        <v>957</v>
      </c>
      <c r="H396" s="138" t="s">
        <v>958</v>
      </c>
      <c r="I396" s="102"/>
    </row>
    <row r="397" customFormat="false" ht="15" hidden="false" customHeight="false" outlineLevel="0" collapsed="false">
      <c r="A397" s="132" t="s">
        <v>437</v>
      </c>
      <c r="B397" s="132" t="s">
        <v>959</v>
      </c>
      <c r="C397" s="132" t="s">
        <v>427</v>
      </c>
      <c r="D397" s="133" t="s">
        <v>960</v>
      </c>
      <c r="E397" s="132" t="s">
        <v>451</v>
      </c>
      <c r="F397" s="134" t="n">
        <v>1</v>
      </c>
      <c r="G397" s="137" t="s">
        <v>961</v>
      </c>
      <c r="H397" s="137" t="s">
        <v>961</v>
      </c>
      <c r="I397" s="102"/>
    </row>
    <row r="398" customFormat="false" ht="15" hidden="false" customHeight="false" outlineLevel="0" collapsed="false">
      <c r="A398" s="121"/>
      <c r="B398" s="121"/>
      <c r="C398" s="121"/>
      <c r="D398" s="121"/>
      <c r="E398" s="121"/>
      <c r="F398" s="122"/>
      <c r="G398" s="123"/>
      <c r="H398" s="124"/>
      <c r="I398" s="102"/>
    </row>
    <row r="399" customFormat="false" ht="15" hidden="false" customHeight="false" outlineLevel="0" collapsed="false">
      <c r="A399" s="125"/>
      <c r="B399" s="125"/>
      <c r="C399" s="125"/>
      <c r="D399" s="125"/>
      <c r="E399" s="125"/>
      <c r="F399" s="126"/>
      <c r="G399" s="127"/>
      <c r="H399" s="127"/>
      <c r="I399" s="102"/>
    </row>
    <row r="400" customFormat="false" ht="15" hidden="false" customHeight="false" outlineLevel="0" collapsed="false">
      <c r="A400" s="109" t="s">
        <v>962</v>
      </c>
      <c r="B400" s="109"/>
      <c r="C400" s="109"/>
      <c r="D400" s="110" t="s">
        <v>170</v>
      </c>
      <c r="E400" s="111"/>
      <c r="F400" s="112"/>
      <c r="G400" s="109"/>
      <c r="H400" s="113" t="n">
        <v>1895.64</v>
      </c>
      <c r="I400" s="102"/>
    </row>
    <row r="401" customFormat="false" ht="15" hidden="false" customHeight="false" outlineLevel="0" collapsed="false">
      <c r="A401" s="114" t="s">
        <v>963</v>
      </c>
      <c r="B401" s="114" t="s">
        <v>418</v>
      </c>
      <c r="C401" s="114" t="s">
        <v>419</v>
      </c>
      <c r="D401" s="115" t="s">
        <v>420</v>
      </c>
      <c r="E401" s="114" t="s">
        <v>421</v>
      </c>
      <c r="F401" s="116" t="s">
        <v>422</v>
      </c>
      <c r="G401" s="114" t="s">
        <v>423</v>
      </c>
      <c r="H401" s="114" t="s">
        <v>424</v>
      </c>
      <c r="I401" s="102"/>
    </row>
    <row r="402" customFormat="false" ht="15" hidden="false" customHeight="false" outlineLevel="0" collapsed="false">
      <c r="A402" s="117" t="s">
        <v>425</v>
      </c>
      <c r="B402" s="117" t="s">
        <v>964</v>
      </c>
      <c r="C402" s="117" t="s">
        <v>431</v>
      </c>
      <c r="D402" s="118" t="s">
        <v>172</v>
      </c>
      <c r="E402" s="117" t="s">
        <v>451</v>
      </c>
      <c r="F402" s="119" t="n">
        <v>1</v>
      </c>
      <c r="G402" s="120" t="n">
        <v>12.45</v>
      </c>
      <c r="H402" s="120" t="n">
        <v>12.45</v>
      </c>
      <c r="I402" s="102"/>
    </row>
    <row r="403" customFormat="false" ht="15" hidden="false" customHeight="false" outlineLevel="0" collapsed="false">
      <c r="A403" s="128" t="s">
        <v>434</v>
      </c>
      <c r="B403" s="128" t="s">
        <v>525</v>
      </c>
      <c r="C403" s="128" t="s">
        <v>431</v>
      </c>
      <c r="D403" s="129" t="s">
        <v>498</v>
      </c>
      <c r="E403" s="128" t="s">
        <v>526</v>
      </c>
      <c r="F403" s="130" t="n">
        <v>0.1564</v>
      </c>
      <c r="G403" s="131" t="n">
        <v>16.81</v>
      </c>
      <c r="H403" s="131" t="n">
        <v>2.62</v>
      </c>
      <c r="I403" s="102"/>
    </row>
    <row r="404" customFormat="false" ht="15" hidden="false" customHeight="false" outlineLevel="0" collapsed="false">
      <c r="A404" s="128" t="s">
        <v>434</v>
      </c>
      <c r="B404" s="128" t="s">
        <v>965</v>
      </c>
      <c r="C404" s="128" t="s">
        <v>431</v>
      </c>
      <c r="D404" s="129" t="s">
        <v>966</v>
      </c>
      <c r="E404" s="128" t="s">
        <v>526</v>
      </c>
      <c r="F404" s="130" t="n">
        <v>0.0391</v>
      </c>
      <c r="G404" s="131" t="n">
        <v>20.47</v>
      </c>
      <c r="H404" s="131" t="n">
        <v>0.8</v>
      </c>
      <c r="I404" s="102"/>
    </row>
    <row r="405" customFormat="false" ht="15" hidden="false" customHeight="false" outlineLevel="0" collapsed="false">
      <c r="A405" s="132" t="s">
        <v>437</v>
      </c>
      <c r="B405" s="132" t="s">
        <v>967</v>
      </c>
      <c r="C405" s="132" t="s">
        <v>431</v>
      </c>
      <c r="D405" s="133" t="s">
        <v>968</v>
      </c>
      <c r="E405" s="132" t="s">
        <v>451</v>
      </c>
      <c r="F405" s="134" t="n">
        <v>1</v>
      </c>
      <c r="G405" s="135" t="n">
        <v>9.03</v>
      </c>
      <c r="H405" s="135" t="n">
        <v>9.03</v>
      </c>
      <c r="I405" s="102"/>
    </row>
    <row r="406" customFormat="false" ht="15" hidden="false" customHeight="false" outlineLevel="0" collapsed="false">
      <c r="A406" s="121"/>
      <c r="B406" s="121"/>
      <c r="C406" s="121"/>
      <c r="D406" s="121"/>
      <c r="E406" s="121"/>
      <c r="F406" s="122"/>
      <c r="G406" s="123"/>
      <c r="H406" s="124"/>
      <c r="I406" s="102"/>
    </row>
    <row r="407" customFormat="false" ht="15" hidden="false" customHeight="false" outlineLevel="0" collapsed="false">
      <c r="A407" s="125"/>
      <c r="B407" s="125"/>
      <c r="C407" s="125"/>
      <c r="D407" s="125"/>
      <c r="E407" s="125"/>
      <c r="F407" s="126"/>
      <c r="G407" s="127"/>
      <c r="H407" s="127"/>
      <c r="I407" s="102"/>
    </row>
    <row r="408" customFormat="false" ht="15" hidden="false" customHeight="false" outlineLevel="0" collapsed="false">
      <c r="A408" s="114" t="s">
        <v>969</v>
      </c>
      <c r="B408" s="114" t="s">
        <v>418</v>
      </c>
      <c r="C408" s="114" t="s">
        <v>419</v>
      </c>
      <c r="D408" s="115" t="s">
        <v>420</v>
      </c>
      <c r="E408" s="114" t="s">
        <v>421</v>
      </c>
      <c r="F408" s="116" t="s">
        <v>422</v>
      </c>
      <c r="G408" s="114" t="s">
        <v>423</v>
      </c>
      <c r="H408" s="114" t="s">
        <v>424</v>
      </c>
      <c r="I408" s="102"/>
    </row>
    <row r="409" customFormat="false" ht="15" hidden="false" customHeight="false" outlineLevel="0" collapsed="false">
      <c r="A409" s="117" t="s">
        <v>425</v>
      </c>
      <c r="B409" s="117" t="s">
        <v>970</v>
      </c>
      <c r="C409" s="117" t="s">
        <v>431</v>
      </c>
      <c r="D409" s="118" t="s">
        <v>174</v>
      </c>
      <c r="E409" s="117" t="s">
        <v>451</v>
      </c>
      <c r="F409" s="119" t="n">
        <v>1</v>
      </c>
      <c r="G409" s="120" t="n">
        <v>5.23</v>
      </c>
      <c r="H409" s="120" t="n">
        <v>5.23</v>
      </c>
      <c r="I409" s="102"/>
    </row>
    <row r="410" customFormat="false" ht="15" hidden="false" customHeight="false" outlineLevel="0" collapsed="false">
      <c r="A410" s="128" t="s">
        <v>434</v>
      </c>
      <c r="B410" s="128" t="s">
        <v>525</v>
      </c>
      <c r="C410" s="128" t="s">
        <v>431</v>
      </c>
      <c r="D410" s="129" t="s">
        <v>498</v>
      </c>
      <c r="E410" s="128" t="s">
        <v>526</v>
      </c>
      <c r="F410" s="130" t="n">
        <v>0.0631</v>
      </c>
      <c r="G410" s="131" t="n">
        <v>16.81</v>
      </c>
      <c r="H410" s="131" t="n">
        <v>1.06</v>
      </c>
      <c r="I410" s="102"/>
    </row>
    <row r="411" customFormat="false" ht="15" hidden="false" customHeight="false" outlineLevel="0" collapsed="false">
      <c r="A411" s="128" t="s">
        <v>434</v>
      </c>
      <c r="B411" s="128" t="s">
        <v>965</v>
      </c>
      <c r="C411" s="128" t="s">
        <v>431</v>
      </c>
      <c r="D411" s="129" t="s">
        <v>966</v>
      </c>
      <c r="E411" s="128" t="s">
        <v>526</v>
      </c>
      <c r="F411" s="130" t="n">
        <v>0.0158</v>
      </c>
      <c r="G411" s="131" t="n">
        <v>20.47</v>
      </c>
      <c r="H411" s="131" t="n">
        <v>0.32</v>
      </c>
      <c r="I411" s="102"/>
    </row>
    <row r="412" customFormat="false" ht="15" hidden="false" customHeight="false" outlineLevel="0" collapsed="false">
      <c r="A412" s="132" t="s">
        <v>437</v>
      </c>
      <c r="B412" s="132" t="s">
        <v>971</v>
      </c>
      <c r="C412" s="132" t="s">
        <v>431</v>
      </c>
      <c r="D412" s="133" t="s">
        <v>972</v>
      </c>
      <c r="E412" s="132" t="s">
        <v>60</v>
      </c>
      <c r="F412" s="134" t="n">
        <v>0.1</v>
      </c>
      <c r="G412" s="135" t="n">
        <v>4.37</v>
      </c>
      <c r="H412" s="135" t="n">
        <v>0.43</v>
      </c>
      <c r="I412" s="102"/>
    </row>
    <row r="413" customFormat="false" ht="15" hidden="false" customHeight="false" outlineLevel="0" collapsed="false">
      <c r="A413" s="132" t="s">
        <v>437</v>
      </c>
      <c r="B413" s="132" t="s">
        <v>973</v>
      </c>
      <c r="C413" s="132" t="s">
        <v>431</v>
      </c>
      <c r="D413" s="133" t="s">
        <v>974</v>
      </c>
      <c r="E413" s="132" t="s">
        <v>60</v>
      </c>
      <c r="F413" s="134" t="n">
        <v>2.5</v>
      </c>
      <c r="G413" s="135" t="n">
        <v>1.37</v>
      </c>
      <c r="H413" s="135" t="n">
        <v>3.42</v>
      </c>
      <c r="I413" s="102"/>
    </row>
    <row r="414" customFormat="false" ht="15" hidden="false" customHeight="false" outlineLevel="0" collapsed="false">
      <c r="A414" s="121"/>
      <c r="B414" s="121"/>
      <c r="C414" s="121"/>
      <c r="D414" s="121"/>
      <c r="E414" s="121"/>
      <c r="F414" s="122"/>
      <c r="G414" s="123"/>
      <c r="H414" s="124"/>
      <c r="I414" s="102"/>
    </row>
    <row r="415" customFormat="false" ht="15" hidden="false" customHeight="false" outlineLevel="0" collapsed="false">
      <c r="A415" s="125"/>
      <c r="B415" s="125"/>
      <c r="C415" s="125"/>
      <c r="D415" s="125"/>
      <c r="E415" s="125"/>
      <c r="F415" s="126"/>
      <c r="G415" s="127"/>
      <c r="H415" s="127"/>
      <c r="I415" s="102"/>
    </row>
    <row r="416" customFormat="false" ht="15" hidden="false" customHeight="false" outlineLevel="0" collapsed="false">
      <c r="A416" s="114" t="s">
        <v>975</v>
      </c>
      <c r="B416" s="114" t="s">
        <v>418</v>
      </c>
      <c r="C416" s="114" t="s">
        <v>419</v>
      </c>
      <c r="D416" s="115" t="s">
        <v>420</v>
      </c>
      <c r="E416" s="114" t="s">
        <v>421</v>
      </c>
      <c r="F416" s="116" t="s">
        <v>422</v>
      </c>
      <c r="G416" s="114" t="s">
        <v>423</v>
      </c>
      <c r="H416" s="114" t="s">
        <v>424</v>
      </c>
      <c r="I416" s="102"/>
    </row>
    <row r="417" customFormat="false" ht="15" hidden="false" customHeight="false" outlineLevel="0" collapsed="false">
      <c r="A417" s="117" t="s">
        <v>425</v>
      </c>
      <c r="B417" s="117" t="s">
        <v>976</v>
      </c>
      <c r="C417" s="117" t="s">
        <v>431</v>
      </c>
      <c r="D417" s="118" t="s">
        <v>176</v>
      </c>
      <c r="E417" s="117" t="s">
        <v>8</v>
      </c>
      <c r="F417" s="119" t="n">
        <v>1</v>
      </c>
      <c r="G417" s="120" t="n">
        <v>69.1</v>
      </c>
      <c r="H417" s="120" t="n">
        <v>69.1</v>
      </c>
      <c r="I417" s="102"/>
    </row>
    <row r="418" customFormat="false" ht="15" hidden="false" customHeight="false" outlineLevel="0" collapsed="false">
      <c r="A418" s="128" t="s">
        <v>434</v>
      </c>
      <c r="B418" s="128" t="s">
        <v>525</v>
      </c>
      <c r="C418" s="128" t="s">
        <v>431</v>
      </c>
      <c r="D418" s="129" t="s">
        <v>498</v>
      </c>
      <c r="E418" s="128" t="s">
        <v>526</v>
      </c>
      <c r="F418" s="130" t="n">
        <v>0.7272</v>
      </c>
      <c r="G418" s="131" t="n">
        <v>16.81</v>
      </c>
      <c r="H418" s="131" t="n">
        <v>12.22</v>
      </c>
      <c r="I418" s="102"/>
    </row>
    <row r="419" customFormat="false" ht="15" hidden="false" customHeight="false" outlineLevel="0" collapsed="false">
      <c r="A419" s="128" t="s">
        <v>434</v>
      </c>
      <c r="B419" s="128" t="s">
        <v>965</v>
      </c>
      <c r="C419" s="128" t="s">
        <v>431</v>
      </c>
      <c r="D419" s="129" t="s">
        <v>966</v>
      </c>
      <c r="E419" s="128" t="s">
        <v>526</v>
      </c>
      <c r="F419" s="130" t="n">
        <v>0.1818</v>
      </c>
      <c r="G419" s="131" t="n">
        <v>20.47</v>
      </c>
      <c r="H419" s="131" t="n">
        <v>3.72</v>
      </c>
      <c r="I419" s="102"/>
    </row>
    <row r="420" customFormat="false" ht="15" hidden="false" customHeight="false" outlineLevel="0" collapsed="false">
      <c r="A420" s="132" t="s">
        <v>437</v>
      </c>
      <c r="B420" s="132" t="s">
        <v>977</v>
      </c>
      <c r="C420" s="132" t="s">
        <v>431</v>
      </c>
      <c r="D420" s="133" t="s">
        <v>978</v>
      </c>
      <c r="E420" s="132" t="s">
        <v>8</v>
      </c>
      <c r="F420" s="134" t="n">
        <v>1</v>
      </c>
      <c r="G420" s="135" t="n">
        <v>53.16</v>
      </c>
      <c r="H420" s="135" t="n">
        <v>53.16</v>
      </c>
      <c r="I420" s="102"/>
    </row>
    <row r="421" customFormat="false" ht="15" hidden="false" customHeight="false" outlineLevel="0" collapsed="false">
      <c r="A421" s="121"/>
      <c r="B421" s="121"/>
      <c r="C421" s="121"/>
      <c r="D421" s="121"/>
      <c r="E421" s="121"/>
      <c r="F421" s="122"/>
      <c r="G421" s="123"/>
      <c r="H421" s="124"/>
      <c r="I421" s="102"/>
    </row>
    <row r="422" customFormat="false" ht="15" hidden="false" customHeight="false" outlineLevel="0" collapsed="false">
      <c r="A422" s="125"/>
      <c r="B422" s="125"/>
      <c r="C422" s="125"/>
      <c r="D422" s="125"/>
      <c r="E422" s="125"/>
      <c r="F422" s="126"/>
      <c r="G422" s="127"/>
      <c r="H422" s="127"/>
      <c r="I422" s="102"/>
    </row>
    <row r="423" customFormat="false" ht="15" hidden="false" customHeight="false" outlineLevel="0" collapsed="false">
      <c r="A423" s="109" t="s">
        <v>979</v>
      </c>
      <c r="B423" s="109"/>
      <c r="C423" s="109"/>
      <c r="D423" s="110" t="s">
        <v>180</v>
      </c>
      <c r="E423" s="111"/>
      <c r="F423" s="112"/>
      <c r="G423" s="109"/>
      <c r="H423" s="113"/>
      <c r="I423" s="102"/>
    </row>
    <row r="424" customFormat="false" ht="15" hidden="false" customHeight="false" outlineLevel="0" collapsed="false">
      <c r="A424" s="114" t="s">
        <v>980</v>
      </c>
      <c r="B424" s="114" t="s">
        <v>418</v>
      </c>
      <c r="C424" s="114" t="s">
        <v>419</v>
      </c>
      <c r="D424" s="115" t="s">
        <v>420</v>
      </c>
      <c r="E424" s="114" t="s">
        <v>421</v>
      </c>
      <c r="F424" s="116" t="s">
        <v>422</v>
      </c>
      <c r="G424" s="114" t="s">
        <v>423</v>
      </c>
      <c r="H424" s="114" t="s">
        <v>424</v>
      </c>
      <c r="I424" s="102"/>
    </row>
    <row r="425" customFormat="false" ht="15" hidden="false" customHeight="false" outlineLevel="0" collapsed="false">
      <c r="A425" s="117" t="s">
        <v>425</v>
      </c>
      <c r="B425" s="117" t="s">
        <v>981</v>
      </c>
      <c r="C425" s="117" t="s">
        <v>427</v>
      </c>
      <c r="D425" s="118" t="s">
        <v>183</v>
      </c>
      <c r="E425" s="117" t="s">
        <v>548</v>
      </c>
      <c r="F425" s="119" t="n">
        <v>1</v>
      </c>
      <c r="G425" s="136" t="s">
        <v>982</v>
      </c>
      <c r="H425" s="136" t="s">
        <v>982</v>
      </c>
      <c r="I425" s="102"/>
    </row>
    <row r="426" customFormat="false" ht="15" hidden="false" customHeight="false" outlineLevel="0" collapsed="false">
      <c r="A426" s="128" t="s">
        <v>434</v>
      </c>
      <c r="B426" s="128" t="s">
        <v>983</v>
      </c>
      <c r="C426" s="128" t="s">
        <v>427</v>
      </c>
      <c r="D426" s="129" t="s">
        <v>984</v>
      </c>
      <c r="E426" s="128" t="s">
        <v>464</v>
      </c>
      <c r="F426" s="130" t="n">
        <v>0.95</v>
      </c>
      <c r="G426" s="138" t="s">
        <v>985</v>
      </c>
      <c r="H426" s="138" t="s">
        <v>986</v>
      </c>
      <c r="I426" s="102"/>
    </row>
    <row r="427" customFormat="false" ht="15" hidden="false" customHeight="false" outlineLevel="0" collapsed="false">
      <c r="A427" s="128" t="s">
        <v>434</v>
      </c>
      <c r="B427" s="128" t="s">
        <v>987</v>
      </c>
      <c r="C427" s="128" t="s">
        <v>427</v>
      </c>
      <c r="D427" s="129" t="s">
        <v>988</v>
      </c>
      <c r="E427" s="128" t="s">
        <v>464</v>
      </c>
      <c r="F427" s="130" t="n">
        <v>0.95</v>
      </c>
      <c r="G427" s="138" t="s">
        <v>989</v>
      </c>
      <c r="H427" s="138" t="s">
        <v>990</v>
      </c>
      <c r="I427" s="102"/>
    </row>
    <row r="428" customFormat="false" ht="15" hidden="false" customHeight="false" outlineLevel="0" collapsed="false">
      <c r="A428" s="132" t="s">
        <v>437</v>
      </c>
      <c r="B428" s="132" t="s">
        <v>991</v>
      </c>
      <c r="C428" s="132" t="s">
        <v>427</v>
      </c>
      <c r="D428" s="133" t="s">
        <v>992</v>
      </c>
      <c r="E428" s="132" t="s">
        <v>682</v>
      </c>
      <c r="F428" s="134" t="n">
        <v>2</v>
      </c>
      <c r="G428" s="137" t="s">
        <v>504</v>
      </c>
      <c r="H428" s="137" t="s">
        <v>560</v>
      </c>
      <c r="I428" s="102"/>
    </row>
    <row r="429" customFormat="false" ht="15" hidden="false" customHeight="false" outlineLevel="0" collapsed="false">
      <c r="A429" s="132" t="s">
        <v>437</v>
      </c>
      <c r="B429" s="132" t="s">
        <v>993</v>
      </c>
      <c r="C429" s="132" t="s">
        <v>427</v>
      </c>
      <c r="D429" s="133" t="s">
        <v>994</v>
      </c>
      <c r="E429" s="132" t="s">
        <v>682</v>
      </c>
      <c r="F429" s="134" t="n">
        <v>1</v>
      </c>
      <c r="G429" s="137" t="s">
        <v>995</v>
      </c>
      <c r="H429" s="137" t="s">
        <v>995</v>
      </c>
      <c r="I429" s="102"/>
    </row>
    <row r="430" customFormat="false" ht="15" hidden="false" customHeight="false" outlineLevel="0" collapsed="false">
      <c r="A430" s="121"/>
      <c r="B430" s="121"/>
      <c r="C430" s="121"/>
      <c r="D430" s="121"/>
      <c r="E430" s="121"/>
      <c r="F430" s="122"/>
      <c r="G430" s="123"/>
      <c r="H430" s="124"/>
      <c r="I430" s="102"/>
    </row>
    <row r="431" customFormat="false" ht="15" hidden="false" customHeight="false" outlineLevel="0" collapsed="false">
      <c r="A431" s="125"/>
      <c r="B431" s="125"/>
      <c r="C431" s="125"/>
      <c r="D431" s="125"/>
      <c r="E431" s="125"/>
      <c r="F431" s="126"/>
      <c r="G431" s="127"/>
      <c r="H431" s="127"/>
      <c r="I431" s="102"/>
    </row>
    <row r="432" customFormat="false" ht="15" hidden="false" customHeight="false" outlineLevel="0" collapsed="false">
      <c r="A432" s="114" t="s">
        <v>996</v>
      </c>
      <c r="B432" s="114" t="s">
        <v>418</v>
      </c>
      <c r="C432" s="114" t="s">
        <v>419</v>
      </c>
      <c r="D432" s="115" t="s">
        <v>420</v>
      </c>
      <c r="E432" s="114" t="s">
        <v>421</v>
      </c>
      <c r="F432" s="116" t="s">
        <v>422</v>
      </c>
      <c r="G432" s="114" t="s">
        <v>423</v>
      </c>
      <c r="H432" s="114" t="s">
        <v>424</v>
      </c>
      <c r="I432" s="102"/>
    </row>
    <row r="433" customFormat="false" ht="15" hidden="false" customHeight="false" outlineLevel="0" collapsed="false">
      <c r="A433" s="117" t="s">
        <v>425</v>
      </c>
      <c r="B433" s="117" t="s">
        <v>997</v>
      </c>
      <c r="C433" s="117" t="s">
        <v>427</v>
      </c>
      <c r="D433" s="118" t="s">
        <v>187</v>
      </c>
      <c r="E433" s="117" t="s">
        <v>548</v>
      </c>
      <c r="F433" s="119" t="n">
        <v>1</v>
      </c>
      <c r="G433" s="136" t="s">
        <v>998</v>
      </c>
      <c r="H433" s="136" t="s">
        <v>998</v>
      </c>
      <c r="I433" s="102"/>
    </row>
    <row r="434" customFormat="false" ht="15" hidden="false" customHeight="false" outlineLevel="0" collapsed="false">
      <c r="A434" s="128" t="s">
        <v>434</v>
      </c>
      <c r="B434" s="128" t="s">
        <v>542</v>
      </c>
      <c r="C434" s="128" t="s">
        <v>427</v>
      </c>
      <c r="D434" s="129" t="s">
        <v>528</v>
      </c>
      <c r="E434" s="128" t="s">
        <v>464</v>
      </c>
      <c r="F434" s="130" t="n">
        <v>0.5</v>
      </c>
      <c r="G434" s="138" t="s">
        <v>543</v>
      </c>
      <c r="H434" s="138" t="s">
        <v>999</v>
      </c>
      <c r="I434" s="102"/>
    </row>
    <row r="435" customFormat="false" ht="15" hidden="false" customHeight="false" outlineLevel="0" collapsed="false">
      <c r="A435" s="132" t="s">
        <v>437</v>
      </c>
      <c r="B435" s="132" t="s">
        <v>1000</v>
      </c>
      <c r="C435" s="132" t="s">
        <v>427</v>
      </c>
      <c r="D435" s="133" t="s">
        <v>1001</v>
      </c>
      <c r="E435" s="132" t="s">
        <v>682</v>
      </c>
      <c r="F435" s="134" t="n">
        <v>1</v>
      </c>
      <c r="G435" s="137" t="s">
        <v>1002</v>
      </c>
      <c r="H435" s="137" t="s">
        <v>1002</v>
      </c>
      <c r="I435" s="102"/>
    </row>
    <row r="436" customFormat="false" ht="15" hidden="false" customHeight="false" outlineLevel="0" collapsed="false">
      <c r="A436" s="121"/>
      <c r="B436" s="121"/>
      <c r="C436" s="121"/>
      <c r="D436" s="121"/>
      <c r="E436" s="121"/>
      <c r="F436" s="122"/>
      <c r="G436" s="123"/>
      <c r="H436" s="124"/>
      <c r="I436" s="102"/>
    </row>
    <row r="437" customFormat="false" ht="15" hidden="false" customHeight="false" outlineLevel="0" collapsed="false">
      <c r="A437" s="125"/>
      <c r="B437" s="125"/>
      <c r="C437" s="125"/>
      <c r="D437" s="125"/>
      <c r="E437" s="125"/>
      <c r="F437" s="126"/>
      <c r="G437" s="127"/>
      <c r="H437" s="127"/>
      <c r="I437" s="102"/>
    </row>
    <row r="438" customFormat="false" ht="15" hidden="false" customHeight="false" outlineLevel="0" collapsed="false">
      <c r="A438" s="109" t="s">
        <v>1003</v>
      </c>
      <c r="B438" s="109"/>
      <c r="C438" s="109"/>
      <c r="D438" s="110" t="s">
        <v>190</v>
      </c>
      <c r="E438" s="111"/>
      <c r="F438" s="112"/>
      <c r="G438" s="109"/>
      <c r="H438" s="113"/>
      <c r="I438" s="102"/>
    </row>
    <row r="439" customFormat="false" ht="15" hidden="false" customHeight="false" outlineLevel="0" collapsed="false">
      <c r="A439" s="109" t="s">
        <v>1004</v>
      </c>
      <c r="B439" s="109"/>
      <c r="C439" s="109"/>
      <c r="D439" s="110" t="s">
        <v>192</v>
      </c>
      <c r="E439" s="111"/>
      <c r="F439" s="112"/>
      <c r="G439" s="109"/>
      <c r="H439" s="113"/>
      <c r="I439" s="102"/>
    </row>
    <row r="440" customFormat="false" ht="15" hidden="false" customHeight="false" outlineLevel="0" collapsed="false">
      <c r="A440" s="114" t="s">
        <v>1005</v>
      </c>
      <c r="B440" s="114" t="s">
        <v>418</v>
      </c>
      <c r="C440" s="114" t="s">
        <v>419</v>
      </c>
      <c r="D440" s="115" t="s">
        <v>420</v>
      </c>
      <c r="E440" s="114" t="s">
        <v>421</v>
      </c>
      <c r="F440" s="116" t="s">
        <v>422</v>
      </c>
      <c r="G440" s="114" t="s">
        <v>423</v>
      </c>
      <c r="H440" s="114" t="s">
        <v>424</v>
      </c>
      <c r="I440" s="102"/>
    </row>
    <row r="441" customFormat="false" ht="15" hidden="false" customHeight="false" outlineLevel="0" collapsed="false">
      <c r="A441" s="117" t="s">
        <v>425</v>
      </c>
      <c r="B441" s="117" t="s">
        <v>1006</v>
      </c>
      <c r="C441" s="117" t="s">
        <v>431</v>
      </c>
      <c r="D441" s="118" t="s">
        <v>194</v>
      </c>
      <c r="E441" s="117" t="s">
        <v>8</v>
      </c>
      <c r="F441" s="119" t="n">
        <v>1</v>
      </c>
      <c r="G441" s="120" t="n">
        <v>240.34</v>
      </c>
      <c r="H441" s="120" t="n">
        <v>240.34</v>
      </c>
      <c r="I441" s="102"/>
    </row>
    <row r="442" customFormat="false" ht="15" hidden="false" customHeight="false" outlineLevel="0" collapsed="false">
      <c r="A442" s="128" t="s">
        <v>434</v>
      </c>
      <c r="B442" s="128" t="s">
        <v>1007</v>
      </c>
      <c r="C442" s="128" t="s">
        <v>431</v>
      </c>
      <c r="D442" s="129" t="s">
        <v>1008</v>
      </c>
      <c r="E442" s="128" t="s">
        <v>8</v>
      </c>
      <c r="F442" s="130" t="n">
        <v>1</v>
      </c>
      <c r="G442" s="131" t="n">
        <v>19.91</v>
      </c>
      <c r="H442" s="131" t="n">
        <v>19.91</v>
      </c>
      <c r="I442" s="102"/>
    </row>
    <row r="443" customFormat="false" ht="15" hidden="false" customHeight="false" outlineLevel="0" collapsed="false">
      <c r="A443" s="128" t="s">
        <v>434</v>
      </c>
      <c r="B443" s="128" t="s">
        <v>1009</v>
      </c>
      <c r="C443" s="128" t="s">
        <v>431</v>
      </c>
      <c r="D443" s="129" t="s">
        <v>1010</v>
      </c>
      <c r="E443" s="128" t="s">
        <v>8</v>
      </c>
      <c r="F443" s="130" t="n">
        <v>1</v>
      </c>
      <c r="G443" s="131" t="n">
        <v>8.31</v>
      </c>
      <c r="H443" s="131" t="n">
        <v>8.31</v>
      </c>
      <c r="I443" s="102"/>
    </row>
    <row r="444" customFormat="false" ht="15" hidden="false" customHeight="false" outlineLevel="0" collapsed="false">
      <c r="A444" s="128" t="s">
        <v>434</v>
      </c>
      <c r="B444" s="128" t="s">
        <v>1011</v>
      </c>
      <c r="C444" s="128" t="s">
        <v>431</v>
      </c>
      <c r="D444" s="129" t="s">
        <v>1012</v>
      </c>
      <c r="E444" s="128" t="s">
        <v>8</v>
      </c>
      <c r="F444" s="130" t="n">
        <v>1</v>
      </c>
      <c r="G444" s="131" t="n">
        <v>6.75</v>
      </c>
      <c r="H444" s="131" t="n">
        <v>6.75</v>
      </c>
      <c r="I444" s="102"/>
    </row>
    <row r="445" customFormat="false" ht="15" hidden="false" customHeight="false" outlineLevel="0" collapsed="false">
      <c r="A445" s="128" t="s">
        <v>434</v>
      </c>
      <c r="B445" s="128" t="s">
        <v>1013</v>
      </c>
      <c r="C445" s="128" t="s">
        <v>431</v>
      </c>
      <c r="D445" s="129" t="s">
        <v>1014</v>
      </c>
      <c r="E445" s="128" t="s">
        <v>8</v>
      </c>
      <c r="F445" s="130" t="n">
        <v>1</v>
      </c>
      <c r="G445" s="131" t="n">
        <v>61.84</v>
      </c>
      <c r="H445" s="131" t="n">
        <v>61.84</v>
      </c>
      <c r="I445" s="102"/>
    </row>
    <row r="446" customFormat="false" ht="15" hidden="false" customHeight="false" outlineLevel="0" collapsed="false">
      <c r="A446" s="128" t="s">
        <v>434</v>
      </c>
      <c r="B446" s="128" t="s">
        <v>1015</v>
      </c>
      <c r="C446" s="128" t="s">
        <v>431</v>
      </c>
      <c r="D446" s="129" t="s">
        <v>1016</v>
      </c>
      <c r="E446" s="128" t="s">
        <v>8</v>
      </c>
      <c r="F446" s="130" t="n">
        <v>1</v>
      </c>
      <c r="G446" s="131" t="n">
        <v>143.53</v>
      </c>
      <c r="H446" s="131" t="n">
        <v>143.53</v>
      </c>
      <c r="I446" s="102"/>
    </row>
    <row r="447" customFormat="false" ht="15" hidden="false" customHeight="false" outlineLevel="0" collapsed="false">
      <c r="A447" s="121"/>
      <c r="B447" s="121"/>
      <c r="C447" s="121"/>
      <c r="D447" s="121"/>
      <c r="E447" s="121"/>
      <c r="F447" s="122"/>
      <c r="G447" s="123"/>
      <c r="H447" s="124"/>
      <c r="I447" s="102"/>
    </row>
    <row r="448" customFormat="false" ht="15" hidden="false" customHeight="false" outlineLevel="0" collapsed="false">
      <c r="A448" s="125"/>
      <c r="B448" s="125"/>
      <c r="C448" s="125"/>
      <c r="D448" s="125"/>
      <c r="E448" s="125"/>
      <c r="F448" s="126"/>
      <c r="G448" s="127"/>
      <c r="H448" s="127"/>
      <c r="I448" s="102"/>
    </row>
    <row r="449" customFormat="false" ht="15" hidden="false" customHeight="false" outlineLevel="0" collapsed="false">
      <c r="A449" s="114" t="s">
        <v>1017</v>
      </c>
      <c r="B449" s="114" t="s">
        <v>418</v>
      </c>
      <c r="C449" s="114" t="s">
        <v>419</v>
      </c>
      <c r="D449" s="115" t="s">
        <v>420</v>
      </c>
      <c r="E449" s="114" t="s">
        <v>421</v>
      </c>
      <c r="F449" s="116" t="s">
        <v>422</v>
      </c>
      <c r="G449" s="114" t="s">
        <v>423</v>
      </c>
      <c r="H449" s="114" t="s">
        <v>424</v>
      </c>
      <c r="I449" s="102"/>
    </row>
    <row r="450" customFormat="false" ht="15" hidden="false" customHeight="false" outlineLevel="0" collapsed="false">
      <c r="A450" s="117" t="s">
        <v>425</v>
      </c>
      <c r="B450" s="117" t="s">
        <v>1018</v>
      </c>
      <c r="C450" s="117" t="s">
        <v>431</v>
      </c>
      <c r="D450" s="118" t="s">
        <v>196</v>
      </c>
      <c r="E450" s="117" t="s">
        <v>8</v>
      </c>
      <c r="F450" s="119" t="n">
        <v>1</v>
      </c>
      <c r="G450" s="120" t="n">
        <v>45.41</v>
      </c>
      <c r="H450" s="120" t="n">
        <v>45.41</v>
      </c>
      <c r="I450" s="102"/>
    </row>
    <row r="451" customFormat="false" ht="15" hidden="false" customHeight="false" outlineLevel="0" collapsed="false">
      <c r="A451" s="128" t="s">
        <v>434</v>
      </c>
      <c r="B451" s="128" t="s">
        <v>1019</v>
      </c>
      <c r="C451" s="128" t="s">
        <v>431</v>
      </c>
      <c r="D451" s="129" t="s">
        <v>1020</v>
      </c>
      <c r="E451" s="128" t="s">
        <v>526</v>
      </c>
      <c r="F451" s="130" t="n">
        <v>0.1525</v>
      </c>
      <c r="G451" s="131" t="n">
        <v>22.49</v>
      </c>
      <c r="H451" s="131" t="n">
        <v>3.42</v>
      </c>
      <c r="I451" s="102"/>
    </row>
    <row r="452" customFormat="false" ht="15" hidden="false" customHeight="false" outlineLevel="0" collapsed="false">
      <c r="A452" s="128" t="s">
        <v>434</v>
      </c>
      <c r="B452" s="128" t="s">
        <v>525</v>
      </c>
      <c r="C452" s="128" t="s">
        <v>431</v>
      </c>
      <c r="D452" s="129" t="s">
        <v>498</v>
      </c>
      <c r="E452" s="128" t="s">
        <v>526</v>
      </c>
      <c r="F452" s="130" t="n">
        <v>0.0481</v>
      </c>
      <c r="G452" s="131" t="n">
        <v>16.81</v>
      </c>
      <c r="H452" s="131" t="n">
        <v>0.8</v>
      </c>
      <c r="I452" s="102"/>
    </row>
    <row r="453" customFormat="false" ht="15" hidden="false" customHeight="false" outlineLevel="0" collapsed="false">
      <c r="A453" s="132" t="s">
        <v>437</v>
      </c>
      <c r="B453" s="132" t="s">
        <v>1021</v>
      </c>
      <c r="C453" s="132" t="s">
        <v>431</v>
      </c>
      <c r="D453" s="133" t="s">
        <v>1022</v>
      </c>
      <c r="E453" s="132" t="s">
        <v>8</v>
      </c>
      <c r="F453" s="134" t="n">
        <v>0.021</v>
      </c>
      <c r="G453" s="135" t="n">
        <v>4.15</v>
      </c>
      <c r="H453" s="135" t="n">
        <v>0.08</v>
      </c>
      <c r="I453" s="102"/>
    </row>
    <row r="454" customFormat="false" ht="15" hidden="false" customHeight="false" outlineLevel="0" collapsed="false">
      <c r="A454" s="132" t="s">
        <v>437</v>
      </c>
      <c r="B454" s="132" t="s">
        <v>1023</v>
      </c>
      <c r="C454" s="132" t="s">
        <v>431</v>
      </c>
      <c r="D454" s="133" t="s">
        <v>1024</v>
      </c>
      <c r="E454" s="132" t="s">
        <v>8</v>
      </c>
      <c r="F454" s="134" t="n">
        <v>1</v>
      </c>
      <c r="G454" s="135" t="n">
        <v>41.11</v>
      </c>
      <c r="H454" s="135" t="n">
        <v>41.11</v>
      </c>
      <c r="I454" s="102"/>
    </row>
    <row r="455" customFormat="false" ht="15" hidden="false" customHeight="false" outlineLevel="0" collapsed="false">
      <c r="A455" s="121"/>
      <c r="B455" s="121"/>
      <c r="C455" s="121"/>
      <c r="D455" s="121"/>
      <c r="E455" s="121"/>
      <c r="F455" s="122"/>
      <c r="G455" s="123"/>
      <c r="H455" s="124"/>
      <c r="I455" s="102"/>
    </row>
    <row r="456" customFormat="false" ht="15" hidden="false" customHeight="false" outlineLevel="0" collapsed="false">
      <c r="A456" s="125"/>
      <c r="B456" s="125"/>
      <c r="C456" s="125"/>
      <c r="D456" s="125"/>
      <c r="E456" s="125"/>
      <c r="F456" s="126"/>
      <c r="G456" s="127"/>
      <c r="H456" s="127"/>
      <c r="I456" s="102"/>
    </row>
    <row r="457" customFormat="false" ht="15" hidden="false" customHeight="false" outlineLevel="0" collapsed="false">
      <c r="A457" s="114" t="s">
        <v>1025</v>
      </c>
      <c r="B457" s="114" t="s">
        <v>418</v>
      </c>
      <c r="C457" s="114" t="s">
        <v>419</v>
      </c>
      <c r="D457" s="115" t="s">
        <v>420</v>
      </c>
      <c r="E457" s="114" t="s">
        <v>421</v>
      </c>
      <c r="F457" s="116" t="s">
        <v>422</v>
      </c>
      <c r="G457" s="114" t="s">
        <v>423</v>
      </c>
      <c r="H457" s="114" t="s">
        <v>424</v>
      </c>
      <c r="I457" s="102"/>
    </row>
    <row r="458" customFormat="false" ht="15" hidden="false" customHeight="false" outlineLevel="0" collapsed="false">
      <c r="A458" s="117" t="s">
        <v>425</v>
      </c>
      <c r="B458" s="117" t="s">
        <v>1026</v>
      </c>
      <c r="C458" s="117" t="s">
        <v>628</v>
      </c>
      <c r="D458" s="118" t="s">
        <v>199</v>
      </c>
      <c r="E458" s="117" t="s">
        <v>8</v>
      </c>
      <c r="F458" s="119" t="n">
        <v>1</v>
      </c>
      <c r="G458" s="120" t="n">
        <v>1364.52</v>
      </c>
      <c r="H458" s="120" t="n">
        <v>1364.52</v>
      </c>
      <c r="I458" s="102"/>
    </row>
    <row r="459" customFormat="false" ht="15" hidden="false" customHeight="false" outlineLevel="0" collapsed="false">
      <c r="A459" s="128" t="s">
        <v>434</v>
      </c>
      <c r="B459" s="128" t="s">
        <v>1019</v>
      </c>
      <c r="C459" s="128" t="s">
        <v>431</v>
      </c>
      <c r="D459" s="129" t="s">
        <v>1020</v>
      </c>
      <c r="E459" s="128" t="s">
        <v>526</v>
      </c>
      <c r="F459" s="130" t="n">
        <v>0.63</v>
      </c>
      <c r="G459" s="131" t="n">
        <v>22.49</v>
      </c>
      <c r="H459" s="131" t="n">
        <v>14.16</v>
      </c>
      <c r="I459" s="102"/>
    </row>
    <row r="460" customFormat="false" ht="15" hidden="false" customHeight="false" outlineLevel="0" collapsed="false">
      <c r="A460" s="132" t="s">
        <v>437</v>
      </c>
      <c r="B460" s="132" t="s">
        <v>1027</v>
      </c>
      <c r="C460" s="132" t="s">
        <v>628</v>
      </c>
      <c r="D460" s="133" t="s">
        <v>1028</v>
      </c>
      <c r="E460" s="132" t="s">
        <v>184</v>
      </c>
      <c r="F460" s="134" t="n">
        <v>1</v>
      </c>
      <c r="G460" s="135" t="n">
        <v>1350.36</v>
      </c>
      <c r="H460" s="135" t="n">
        <v>1350.36</v>
      </c>
      <c r="I460" s="102"/>
    </row>
    <row r="461" customFormat="false" ht="15" hidden="false" customHeight="false" outlineLevel="0" collapsed="false">
      <c r="A461" s="121"/>
      <c r="B461" s="121"/>
      <c r="C461" s="121"/>
      <c r="D461" s="121"/>
      <c r="E461" s="121"/>
      <c r="F461" s="122"/>
      <c r="G461" s="123"/>
      <c r="H461" s="124"/>
      <c r="I461" s="102"/>
    </row>
    <row r="462" customFormat="false" ht="15" hidden="false" customHeight="false" outlineLevel="0" collapsed="false">
      <c r="A462" s="125"/>
      <c r="B462" s="125"/>
      <c r="C462" s="125"/>
      <c r="D462" s="125"/>
      <c r="E462" s="125"/>
      <c r="F462" s="126"/>
      <c r="G462" s="127"/>
      <c r="H462" s="127"/>
      <c r="I462" s="102"/>
    </row>
    <row r="463" customFormat="false" ht="15" hidden="false" customHeight="false" outlineLevel="0" collapsed="false">
      <c r="A463" s="114" t="s">
        <v>1029</v>
      </c>
      <c r="B463" s="114" t="s">
        <v>418</v>
      </c>
      <c r="C463" s="114" t="s">
        <v>419</v>
      </c>
      <c r="D463" s="115" t="s">
        <v>420</v>
      </c>
      <c r="E463" s="114" t="s">
        <v>421</v>
      </c>
      <c r="F463" s="116" t="s">
        <v>422</v>
      </c>
      <c r="G463" s="114" t="s">
        <v>423</v>
      </c>
      <c r="H463" s="114" t="s">
        <v>424</v>
      </c>
      <c r="I463" s="102"/>
    </row>
    <row r="464" customFormat="false" ht="15" hidden="false" customHeight="false" outlineLevel="0" collapsed="false">
      <c r="A464" s="117" t="s">
        <v>425</v>
      </c>
      <c r="B464" s="117" t="s">
        <v>1030</v>
      </c>
      <c r="C464" s="117" t="s">
        <v>431</v>
      </c>
      <c r="D464" s="118" t="s">
        <v>201</v>
      </c>
      <c r="E464" s="117" t="s">
        <v>31</v>
      </c>
      <c r="F464" s="119" t="n">
        <v>1</v>
      </c>
      <c r="G464" s="120" t="n">
        <v>28.98</v>
      </c>
      <c r="H464" s="120" t="n">
        <v>28.98</v>
      </c>
      <c r="I464" s="102"/>
    </row>
    <row r="465" customFormat="false" ht="15" hidden="false" customHeight="false" outlineLevel="0" collapsed="false">
      <c r="A465" s="128" t="s">
        <v>434</v>
      </c>
      <c r="B465" s="128" t="s">
        <v>1031</v>
      </c>
      <c r="C465" s="128" t="s">
        <v>431</v>
      </c>
      <c r="D465" s="129" t="s">
        <v>1032</v>
      </c>
      <c r="E465" s="128" t="s">
        <v>526</v>
      </c>
      <c r="F465" s="130" t="n">
        <v>0.38</v>
      </c>
      <c r="G465" s="131" t="n">
        <v>18.01</v>
      </c>
      <c r="H465" s="131" t="n">
        <v>6.84</v>
      </c>
      <c r="I465" s="102"/>
    </row>
    <row r="466" customFormat="false" ht="15" hidden="false" customHeight="false" outlineLevel="0" collapsed="false">
      <c r="A466" s="128" t="s">
        <v>434</v>
      </c>
      <c r="B466" s="128" t="s">
        <v>1019</v>
      </c>
      <c r="C466" s="128" t="s">
        <v>431</v>
      </c>
      <c r="D466" s="129" t="s">
        <v>1020</v>
      </c>
      <c r="E466" s="128" t="s">
        <v>526</v>
      </c>
      <c r="F466" s="130" t="n">
        <v>0.38</v>
      </c>
      <c r="G466" s="131" t="n">
        <v>22.49</v>
      </c>
      <c r="H466" s="131" t="n">
        <v>8.54</v>
      </c>
      <c r="I466" s="102"/>
    </row>
    <row r="467" customFormat="false" ht="15" hidden="false" customHeight="false" outlineLevel="0" collapsed="false">
      <c r="A467" s="132" t="s">
        <v>437</v>
      </c>
      <c r="B467" s="132" t="s">
        <v>1033</v>
      </c>
      <c r="C467" s="132" t="s">
        <v>431</v>
      </c>
      <c r="D467" s="133" t="s">
        <v>1034</v>
      </c>
      <c r="E467" s="132" t="s">
        <v>8</v>
      </c>
      <c r="F467" s="134" t="n">
        <v>0.0108</v>
      </c>
      <c r="G467" s="135" t="n">
        <v>55.4</v>
      </c>
      <c r="H467" s="135" t="n">
        <v>0.59</v>
      </c>
      <c r="I467" s="102"/>
    </row>
    <row r="468" customFormat="false" ht="15" hidden="false" customHeight="false" outlineLevel="0" collapsed="false">
      <c r="A468" s="132" t="s">
        <v>437</v>
      </c>
      <c r="B468" s="132" t="s">
        <v>1035</v>
      </c>
      <c r="C468" s="132" t="s">
        <v>431</v>
      </c>
      <c r="D468" s="133" t="s">
        <v>1036</v>
      </c>
      <c r="E468" s="132" t="s">
        <v>8</v>
      </c>
      <c r="F468" s="134" t="n">
        <v>0.127</v>
      </c>
      <c r="G468" s="135" t="n">
        <v>2.06</v>
      </c>
      <c r="H468" s="135" t="n">
        <v>0.26</v>
      </c>
      <c r="I468" s="102"/>
    </row>
    <row r="469" customFormat="false" ht="15" hidden="false" customHeight="false" outlineLevel="0" collapsed="false">
      <c r="A469" s="132" t="s">
        <v>437</v>
      </c>
      <c r="B469" s="132" t="s">
        <v>1037</v>
      </c>
      <c r="C469" s="132" t="s">
        <v>431</v>
      </c>
      <c r="D469" s="133" t="s">
        <v>1038</v>
      </c>
      <c r="E469" s="132" t="s">
        <v>8</v>
      </c>
      <c r="F469" s="134" t="n">
        <v>0.0163</v>
      </c>
      <c r="G469" s="135" t="n">
        <v>62.76</v>
      </c>
      <c r="H469" s="135" t="n">
        <v>1.02</v>
      </c>
      <c r="I469" s="102"/>
    </row>
    <row r="470" customFormat="false" ht="15" hidden="false" customHeight="false" outlineLevel="0" collapsed="false">
      <c r="A470" s="132" t="s">
        <v>437</v>
      </c>
      <c r="B470" s="132" t="s">
        <v>1039</v>
      </c>
      <c r="C470" s="132" t="s">
        <v>431</v>
      </c>
      <c r="D470" s="133" t="s">
        <v>1040</v>
      </c>
      <c r="E470" s="132" t="s">
        <v>31</v>
      </c>
      <c r="F470" s="134" t="n">
        <v>1.05</v>
      </c>
      <c r="G470" s="135" t="n">
        <v>11.18</v>
      </c>
      <c r="H470" s="135" t="n">
        <v>11.73</v>
      </c>
      <c r="I470" s="102"/>
    </row>
    <row r="471" customFormat="false" ht="15" hidden="false" customHeight="false" outlineLevel="0" collapsed="false">
      <c r="A471" s="121"/>
      <c r="B471" s="121"/>
      <c r="C471" s="121"/>
      <c r="D471" s="121"/>
      <c r="E471" s="121"/>
      <c r="F471" s="122"/>
      <c r="G471" s="123"/>
      <c r="H471" s="124"/>
      <c r="I471" s="102"/>
    </row>
    <row r="472" customFormat="false" ht="15" hidden="false" customHeight="false" outlineLevel="0" collapsed="false">
      <c r="A472" s="125"/>
      <c r="B472" s="125"/>
      <c r="C472" s="125"/>
      <c r="D472" s="125"/>
      <c r="E472" s="125"/>
      <c r="F472" s="126"/>
      <c r="G472" s="127"/>
      <c r="H472" s="127"/>
      <c r="I472" s="102"/>
    </row>
    <row r="473" customFormat="false" ht="15" hidden="false" customHeight="false" outlineLevel="0" collapsed="false">
      <c r="A473" s="114" t="s">
        <v>1041</v>
      </c>
      <c r="B473" s="114" t="s">
        <v>418</v>
      </c>
      <c r="C473" s="114" t="s">
        <v>419</v>
      </c>
      <c r="D473" s="115" t="s">
        <v>420</v>
      </c>
      <c r="E473" s="114" t="s">
        <v>421</v>
      </c>
      <c r="F473" s="116" t="s">
        <v>422</v>
      </c>
      <c r="G473" s="114" t="s">
        <v>423</v>
      </c>
      <c r="H473" s="114" t="s">
        <v>424</v>
      </c>
      <c r="I473" s="102"/>
    </row>
    <row r="474" customFormat="false" ht="15" hidden="false" customHeight="false" outlineLevel="0" collapsed="false">
      <c r="A474" s="117" t="s">
        <v>425</v>
      </c>
      <c r="B474" s="117" t="s">
        <v>1042</v>
      </c>
      <c r="C474" s="117" t="s">
        <v>431</v>
      </c>
      <c r="D474" s="118" t="s">
        <v>203</v>
      </c>
      <c r="E474" s="117" t="s">
        <v>31</v>
      </c>
      <c r="F474" s="119" t="n">
        <v>1</v>
      </c>
      <c r="G474" s="120" t="n">
        <v>19.23</v>
      </c>
      <c r="H474" s="120" t="n">
        <v>19.23</v>
      </c>
      <c r="I474" s="102"/>
    </row>
    <row r="475" customFormat="false" ht="15" hidden="false" customHeight="false" outlineLevel="0" collapsed="false">
      <c r="A475" s="128" t="s">
        <v>434</v>
      </c>
      <c r="B475" s="128" t="s">
        <v>1031</v>
      </c>
      <c r="C475" s="128" t="s">
        <v>431</v>
      </c>
      <c r="D475" s="129" t="s">
        <v>1032</v>
      </c>
      <c r="E475" s="128" t="s">
        <v>526</v>
      </c>
      <c r="F475" s="130" t="n">
        <v>0.3</v>
      </c>
      <c r="G475" s="131" t="n">
        <v>18.01</v>
      </c>
      <c r="H475" s="131" t="n">
        <v>5.4</v>
      </c>
      <c r="I475" s="102"/>
    </row>
    <row r="476" customFormat="false" ht="15" hidden="false" customHeight="false" outlineLevel="0" collapsed="false">
      <c r="A476" s="128" t="s">
        <v>434</v>
      </c>
      <c r="B476" s="128" t="s">
        <v>1019</v>
      </c>
      <c r="C476" s="128" t="s">
        <v>431</v>
      </c>
      <c r="D476" s="129" t="s">
        <v>1020</v>
      </c>
      <c r="E476" s="128" t="s">
        <v>526</v>
      </c>
      <c r="F476" s="130" t="n">
        <v>0.3</v>
      </c>
      <c r="G476" s="131" t="n">
        <v>22.49</v>
      </c>
      <c r="H476" s="131" t="n">
        <v>6.74</v>
      </c>
      <c r="I476" s="102"/>
    </row>
    <row r="477" customFormat="false" ht="15" hidden="false" customHeight="false" outlineLevel="0" collapsed="false">
      <c r="A477" s="132" t="s">
        <v>437</v>
      </c>
      <c r="B477" s="132" t="s">
        <v>1035</v>
      </c>
      <c r="C477" s="132" t="s">
        <v>431</v>
      </c>
      <c r="D477" s="133" t="s">
        <v>1036</v>
      </c>
      <c r="E477" s="132" t="s">
        <v>8</v>
      </c>
      <c r="F477" s="134" t="n">
        <v>0.1</v>
      </c>
      <c r="G477" s="135" t="n">
        <v>2.06</v>
      </c>
      <c r="H477" s="135" t="n">
        <v>0.2</v>
      </c>
      <c r="I477" s="102"/>
    </row>
    <row r="478" customFormat="false" ht="15" hidden="false" customHeight="false" outlineLevel="0" collapsed="false">
      <c r="A478" s="132" t="s">
        <v>437</v>
      </c>
      <c r="B478" s="132" t="s">
        <v>1043</v>
      </c>
      <c r="C478" s="132" t="s">
        <v>431</v>
      </c>
      <c r="D478" s="133" t="s">
        <v>1044</v>
      </c>
      <c r="E478" s="132" t="s">
        <v>31</v>
      </c>
      <c r="F478" s="134" t="n">
        <v>1.05</v>
      </c>
      <c r="G478" s="135" t="n">
        <v>6.57</v>
      </c>
      <c r="H478" s="135" t="n">
        <v>6.89</v>
      </c>
      <c r="I478" s="102"/>
    </row>
    <row r="479" customFormat="false" ht="15" hidden="false" customHeight="false" outlineLevel="0" collapsed="false">
      <c r="A479" s="121"/>
      <c r="B479" s="121"/>
      <c r="C479" s="121"/>
      <c r="D479" s="121"/>
      <c r="E479" s="121"/>
      <c r="F479" s="122"/>
      <c r="G479" s="123"/>
      <c r="H479" s="124"/>
      <c r="I479" s="102"/>
    </row>
    <row r="480" customFormat="false" ht="15" hidden="false" customHeight="false" outlineLevel="0" collapsed="false">
      <c r="A480" s="125"/>
      <c r="B480" s="125"/>
      <c r="C480" s="125"/>
      <c r="D480" s="125"/>
      <c r="E480" s="125"/>
      <c r="F480" s="126"/>
      <c r="G480" s="127"/>
      <c r="H480" s="127"/>
      <c r="I480" s="102"/>
    </row>
    <row r="481" customFormat="false" ht="15" hidden="false" customHeight="false" outlineLevel="0" collapsed="false">
      <c r="A481" s="114" t="s">
        <v>1045</v>
      </c>
      <c r="B481" s="114" t="s">
        <v>418</v>
      </c>
      <c r="C481" s="114" t="s">
        <v>419</v>
      </c>
      <c r="D481" s="115" t="s">
        <v>420</v>
      </c>
      <c r="E481" s="114" t="s">
        <v>421</v>
      </c>
      <c r="F481" s="116" t="s">
        <v>422</v>
      </c>
      <c r="G481" s="114" t="s">
        <v>423</v>
      </c>
      <c r="H481" s="114" t="s">
        <v>424</v>
      </c>
      <c r="I481" s="102"/>
    </row>
    <row r="482" customFormat="false" ht="15" hidden="false" customHeight="false" outlineLevel="0" collapsed="false">
      <c r="A482" s="117" t="s">
        <v>425</v>
      </c>
      <c r="B482" s="117" t="s">
        <v>1046</v>
      </c>
      <c r="C482" s="117" t="s">
        <v>427</v>
      </c>
      <c r="D482" s="118" t="s">
        <v>206</v>
      </c>
      <c r="E482" s="117" t="s">
        <v>8</v>
      </c>
      <c r="F482" s="119" t="n">
        <v>1</v>
      </c>
      <c r="G482" s="136" t="s">
        <v>1047</v>
      </c>
      <c r="H482" s="136" t="s">
        <v>1047</v>
      </c>
      <c r="I482" s="102"/>
    </row>
    <row r="483" customFormat="false" ht="15" hidden="false" customHeight="false" outlineLevel="0" collapsed="false">
      <c r="A483" s="128" t="s">
        <v>434</v>
      </c>
      <c r="B483" s="128" t="s">
        <v>1048</v>
      </c>
      <c r="C483" s="128" t="s">
        <v>427</v>
      </c>
      <c r="D483" s="129" t="s">
        <v>1049</v>
      </c>
      <c r="E483" s="128" t="s">
        <v>451</v>
      </c>
      <c r="F483" s="130" t="n">
        <v>3.6</v>
      </c>
      <c r="G483" s="138" t="s">
        <v>1050</v>
      </c>
      <c r="H483" s="138" t="s">
        <v>1051</v>
      </c>
      <c r="I483" s="102"/>
    </row>
    <row r="484" customFormat="false" ht="15" hidden="false" customHeight="false" outlineLevel="0" collapsed="false">
      <c r="A484" s="128" t="s">
        <v>434</v>
      </c>
      <c r="B484" s="128" t="s">
        <v>1052</v>
      </c>
      <c r="C484" s="128" t="s">
        <v>427</v>
      </c>
      <c r="D484" s="129" t="s">
        <v>1053</v>
      </c>
      <c r="E484" s="128" t="s">
        <v>451</v>
      </c>
      <c r="F484" s="130" t="n">
        <v>1.21</v>
      </c>
      <c r="G484" s="138" t="s">
        <v>1054</v>
      </c>
      <c r="H484" s="138" t="s">
        <v>1055</v>
      </c>
      <c r="I484" s="102"/>
    </row>
    <row r="485" customFormat="false" ht="15" hidden="false" customHeight="false" outlineLevel="0" collapsed="false">
      <c r="A485" s="128" t="s">
        <v>434</v>
      </c>
      <c r="B485" s="128" t="s">
        <v>1056</v>
      </c>
      <c r="C485" s="128" t="s">
        <v>427</v>
      </c>
      <c r="D485" s="129" t="s">
        <v>1057</v>
      </c>
      <c r="E485" s="128" t="s">
        <v>469</v>
      </c>
      <c r="F485" s="130" t="n">
        <v>0.1847</v>
      </c>
      <c r="G485" s="138" t="s">
        <v>1054</v>
      </c>
      <c r="H485" s="138" t="s">
        <v>1058</v>
      </c>
      <c r="I485" s="102"/>
    </row>
    <row r="486" customFormat="false" ht="15" hidden="false" customHeight="false" outlineLevel="0" collapsed="false">
      <c r="A486" s="128" t="s">
        <v>434</v>
      </c>
      <c r="B486" s="128" t="s">
        <v>948</v>
      </c>
      <c r="C486" s="128" t="s">
        <v>427</v>
      </c>
      <c r="D486" s="129" t="s">
        <v>949</v>
      </c>
      <c r="E486" s="128" t="s">
        <v>60</v>
      </c>
      <c r="F486" s="130" t="n">
        <v>2.094</v>
      </c>
      <c r="G486" s="138" t="s">
        <v>1059</v>
      </c>
      <c r="H486" s="138" t="s">
        <v>1060</v>
      </c>
      <c r="I486" s="102"/>
    </row>
    <row r="487" customFormat="false" ht="15" hidden="false" customHeight="false" outlineLevel="0" collapsed="false">
      <c r="A487" s="128" t="s">
        <v>434</v>
      </c>
      <c r="B487" s="128" t="s">
        <v>1061</v>
      </c>
      <c r="C487" s="128" t="s">
        <v>427</v>
      </c>
      <c r="D487" s="129" t="s">
        <v>1062</v>
      </c>
      <c r="E487" s="128" t="s">
        <v>469</v>
      </c>
      <c r="F487" s="130" t="n">
        <v>1.4157</v>
      </c>
      <c r="G487" s="138" t="s">
        <v>953</v>
      </c>
      <c r="H487" s="138" t="s">
        <v>1063</v>
      </c>
      <c r="I487" s="102"/>
    </row>
    <row r="488" customFormat="false" ht="15" hidden="false" customHeight="false" outlineLevel="0" collapsed="false">
      <c r="A488" s="128" t="s">
        <v>434</v>
      </c>
      <c r="B488" s="128" t="s">
        <v>1064</v>
      </c>
      <c r="C488" s="128" t="s">
        <v>427</v>
      </c>
      <c r="D488" s="129" t="s">
        <v>1065</v>
      </c>
      <c r="E488" s="128" t="s">
        <v>451</v>
      </c>
      <c r="F488" s="130" t="n">
        <v>0.32</v>
      </c>
      <c r="G488" s="138" t="s">
        <v>1066</v>
      </c>
      <c r="H488" s="138" t="s">
        <v>1067</v>
      </c>
      <c r="I488" s="102"/>
    </row>
    <row r="489" customFormat="false" ht="15" hidden="false" customHeight="false" outlineLevel="0" collapsed="false">
      <c r="A489" s="128" t="s">
        <v>434</v>
      </c>
      <c r="B489" s="128" t="s">
        <v>1068</v>
      </c>
      <c r="C489" s="128" t="s">
        <v>427</v>
      </c>
      <c r="D489" s="129" t="s">
        <v>1069</v>
      </c>
      <c r="E489" s="128" t="s">
        <v>469</v>
      </c>
      <c r="F489" s="130" t="n">
        <v>0.2457</v>
      </c>
      <c r="G489" s="138" t="s">
        <v>1070</v>
      </c>
      <c r="H489" s="138" t="s">
        <v>1071</v>
      </c>
      <c r="I489" s="102"/>
    </row>
    <row r="490" customFormat="false" ht="15" hidden="false" customHeight="false" outlineLevel="0" collapsed="false">
      <c r="A490" s="128" t="s">
        <v>434</v>
      </c>
      <c r="B490" s="128" t="s">
        <v>1072</v>
      </c>
      <c r="C490" s="128" t="s">
        <v>427</v>
      </c>
      <c r="D490" s="129" t="s">
        <v>1073</v>
      </c>
      <c r="E490" s="128" t="s">
        <v>451</v>
      </c>
      <c r="F490" s="130" t="n">
        <v>3.84</v>
      </c>
      <c r="G490" s="138" t="s">
        <v>1074</v>
      </c>
      <c r="H490" s="138" t="s">
        <v>1075</v>
      </c>
      <c r="I490" s="102"/>
    </row>
    <row r="491" customFormat="false" ht="15" hidden="false" customHeight="false" outlineLevel="0" collapsed="false">
      <c r="A491" s="128" t="s">
        <v>434</v>
      </c>
      <c r="B491" s="128" t="s">
        <v>1076</v>
      </c>
      <c r="C491" s="128" t="s">
        <v>427</v>
      </c>
      <c r="D491" s="129" t="s">
        <v>1077</v>
      </c>
      <c r="E491" s="128" t="s">
        <v>469</v>
      </c>
      <c r="F491" s="130" t="n">
        <v>1.17</v>
      </c>
      <c r="G491" s="138" t="s">
        <v>1078</v>
      </c>
      <c r="H491" s="138" t="s">
        <v>1079</v>
      </c>
      <c r="I491" s="102"/>
    </row>
    <row r="492" customFormat="false" ht="15" hidden="false" customHeight="false" outlineLevel="0" collapsed="false">
      <c r="A492" s="128" t="s">
        <v>434</v>
      </c>
      <c r="B492" s="128" t="s">
        <v>1080</v>
      </c>
      <c r="C492" s="128" t="s">
        <v>427</v>
      </c>
      <c r="D492" s="129" t="s">
        <v>1081</v>
      </c>
      <c r="E492" s="128" t="s">
        <v>469</v>
      </c>
      <c r="F492" s="130" t="n">
        <v>0.1847</v>
      </c>
      <c r="G492" s="138" t="s">
        <v>1082</v>
      </c>
      <c r="H492" s="138" t="s">
        <v>1083</v>
      </c>
      <c r="I492" s="102"/>
    </row>
    <row r="493" customFormat="false" ht="15" hidden="false" customHeight="false" outlineLevel="0" collapsed="false">
      <c r="A493" s="121"/>
      <c r="B493" s="121"/>
      <c r="C493" s="121"/>
      <c r="D493" s="121"/>
      <c r="E493" s="121"/>
      <c r="F493" s="122"/>
      <c r="G493" s="123"/>
      <c r="H493" s="124"/>
      <c r="I493" s="102"/>
    </row>
    <row r="494" customFormat="false" ht="15" hidden="false" customHeight="false" outlineLevel="0" collapsed="false">
      <c r="A494" s="125"/>
      <c r="B494" s="125"/>
      <c r="C494" s="125"/>
      <c r="D494" s="125"/>
      <c r="E494" s="125"/>
      <c r="F494" s="126"/>
      <c r="G494" s="127"/>
      <c r="H494" s="127"/>
      <c r="I494" s="102"/>
    </row>
    <row r="495" customFormat="false" ht="15" hidden="false" customHeight="false" outlineLevel="0" collapsed="false">
      <c r="A495" s="114" t="s">
        <v>1084</v>
      </c>
      <c r="B495" s="114" t="s">
        <v>418</v>
      </c>
      <c r="C495" s="114" t="s">
        <v>419</v>
      </c>
      <c r="D495" s="115" t="s">
        <v>420</v>
      </c>
      <c r="E495" s="114" t="s">
        <v>421</v>
      </c>
      <c r="F495" s="116" t="s">
        <v>422</v>
      </c>
      <c r="G495" s="114" t="s">
        <v>423</v>
      </c>
      <c r="H495" s="114" t="s">
        <v>424</v>
      </c>
      <c r="I495" s="102"/>
    </row>
    <row r="496" customFormat="false" ht="15" hidden="false" customHeight="false" outlineLevel="0" collapsed="false">
      <c r="A496" s="117" t="s">
        <v>425</v>
      </c>
      <c r="B496" s="117" t="s">
        <v>1085</v>
      </c>
      <c r="C496" s="117" t="s">
        <v>427</v>
      </c>
      <c r="D496" s="118" t="s">
        <v>209</v>
      </c>
      <c r="E496" s="117" t="s">
        <v>8</v>
      </c>
      <c r="F496" s="119" t="n">
        <v>1</v>
      </c>
      <c r="G496" s="136" t="s">
        <v>1086</v>
      </c>
      <c r="H496" s="136" t="s">
        <v>1086</v>
      </c>
      <c r="I496" s="102"/>
    </row>
    <row r="497" customFormat="false" ht="15" hidden="false" customHeight="false" outlineLevel="0" collapsed="false">
      <c r="A497" s="128" t="s">
        <v>434</v>
      </c>
      <c r="B497" s="128" t="s">
        <v>983</v>
      </c>
      <c r="C497" s="128" t="s">
        <v>427</v>
      </c>
      <c r="D497" s="129" t="s">
        <v>984</v>
      </c>
      <c r="E497" s="128" t="s">
        <v>464</v>
      </c>
      <c r="F497" s="130" t="n">
        <v>0.4</v>
      </c>
      <c r="G497" s="138" t="s">
        <v>985</v>
      </c>
      <c r="H497" s="138" t="s">
        <v>1087</v>
      </c>
      <c r="I497" s="102"/>
    </row>
    <row r="498" customFormat="false" ht="15" hidden="false" customHeight="false" outlineLevel="0" collapsed="false">
      <c r="A498" s="128" t="s">
        <v>434</v>
      </c>
      <c r="B498" s="128" t="s">
        <v>987</v>
      </c>
      <c r="C498" s="128" t="s">
        <v>427</v>
      </c>
      <c r="D498" s="129" t="s">
        <v>988</v>
      </c>
      <c r="E498" s="128" t="s">
        <v>464</v>
      </c>
      <c r="F498" s="130" t="n">
        <v>0.4</v>
      </c>
      <c r="G498" s="138" t="s">
        <v>989</v>
      </c>
      <c r="H498" s="138" t="s">
        <v>1088</v>
      </c>
      <c r="I498" s="102"/>
    </row>
    <row r="499" customFormat="false" ht="15" hidden="false" customHeight="false" outlineLevel="0" collapsed="false">
      <c r="A499" s="132" t="s">
        <v>437</v>
      </c>
      <c r="B499" s="132" t="s">
        <v>1089</v>
      </c>
      <c r="C499" s="132" t="s">
        <v>427</v>
      </c>
      <c r="D499" s="133" t="s">
        <v>1090</v>
      </c>
      <c r="E499" s="132" t="s">
        <v>479</v>
      </c>
      <c r="F499" s="134" t="n">
        <v>0.01</v>
      </c>
      <c r="G499" s="137" t="s">
        <v>1091</v>
      </c>
      <c r="H499" s="137" t="s">
        <v>1092</v>
      </c>
      <c r="I499" s="102"/>
    </row>
    <row r="500" customFormat="false" ht="15" hidden="false" customHeight="false" outlineLevel="0" collapsed="false">
      <c r="A500" s="132" t="s">
        <v>437</v>
      </c>
      <c r="B500" s="132" t="s">
        <v>1093</v>
      </c>
      <c r="C500" s="132" t="s">
        <v>427</v>
      </c>
      <c r="D500" s="133" t="s">
        <v>1094</v>
      </c>
      <c r="E500" s="132" t="s">
        <v>548</v>
      </c>
      <c r="F500" s="134" t="n">
        <v>1</v>
      </c>
      <c r="G500" s="137" t="s">
        <v>1095</v>
      </c>
      <c r="H500" s="137" t="s">
        <v>1096</v>
      </c>
      <c r="I500" s="102"/>
    </row>
    <row r="501" customFormat="false" ht="15" hidden="false" customHeight="false" outlineLevel="0" collapsed="false">
      <c r="A501" s="132" t="s">
        <v>437</v>
      </c>
      <c r="B501" s="132" t="s">
        <v>1097</v>
      </c>
      <c r="C501" s="132" t="s">
        <v>427</v>
      </c>
      <c r="D501" s="133" t="s">
        <v>1098</v>
      </c>
      <c r="E501" s="132" t="s">
        <v>677</v>
      </c>
      <c r="F501" s="134" t="n">
        <v>0.003</v>
      </c>
      <c r="G501" s="137" t="s">
        <v>1099</v>
      </c>
      <c r="H501" s="137" t="s">
        <v>1099</v>
      </c>
      <c r="I501" s="102"/>
    </row>
    <row r="502" customFormat="false" ht="15" hidden="false" customHeight="false" outlineLevel="0" collapsed="false">
      <c r="A502" s="121"/>
      <c r="B502" s="121"/>
      <c r="C502" s="121"/>
      <c r="D502" s="121"/>
      <c r="E502" s="121"/>
      <c r="F502" s="122"/>
      <c r="G502" s="123"/>
      <c r="H502" s="124"/>
      <c r="I502" s="102"/>
    </row>
    <row r="503" customFormat="false" ht="15" hidden="false" customHeight="false" outlineLevel="0" collapsed="false">
      <c r="A503" s="125"/>
      <c r="B503" s="125"/>
      <c r="C503" s="125"/>
      <c r="D503" s="125"/>
      <c r="E503" s="125"/>
      <c r="F503" s="126"/>
      <c r="G503" s="127"/>
      <c r="H503" s="127"/>
      <c r="I503" s="102"/>
    </row>
    <row r="504" customFormat="false" ht="15" hidden="false" customHeight="false" outlineLevel="0" collapsed="false">
      <c r="A504" s="114" t="s">
        <v>1100</v>
      </c>
      <c r="B504" s="114" t="s">
        <v>418</v>
      </c>
      <c r="C504" s="114" t="s">
        <v>419</v>
      </c>
      <c r="D504" s="115" t="s">
        <v>420</v>
      </c>
      <c r="E504" s="114" t="s">
        <v>421</v>
      </c>
      <c r="F504" s="116" t="s">
        <v>422</v>
      </c>
      <c r="G504" s="114" t="s">
        <v>423</v>
      </c>
      <c r="H504" s="114" t="s">
        <v>424</v>
      </c>
      <c r="I504" s="102"/>
    </row>
    <row r="505" customFormat="false" ht="15" hidden="false" customHeight="false" outlineLevel="0" collapsed="false">
      <c r="A505" s="117" t="s">
        <v>425</v>
      </c>
      <c r="B505" s="117" t="s">
        <v>1101</v>
      </c>
      <c r="C505" s="117" t="s">
        <v>427</v>
      </c>
      <c r="D505" s="118" t="s">
        <v>1102</v>
      </c>
      <c r="E505" s="117" t="s">
        <v>548</v>
      </c>
      <c r="F505" s="119" t="n">
        <v>1</v>
      </c>
      <c r="G505" s="136" t="s">
        <v>1103</v>
      </c>
      <c r="H505" s="136" t="s">
        <v>1103</v>
      </c>
      <c r="I505" s="102"/>
    </row>
    <row r="506" customFormat="false" ht="15" hidden="false" customHeight="false" outlineLevel="0" collapsed="false">
      <c r="A506" s="128" t="s">
        <v>434</v>
      </c>
      <c r="B506" s="128" t="s">
        <v>983</v>
      </c>
      <c r="C506" s="128" t="s">
        <v>427</v>
      </c>
      <c r="D506" s="129" t="s">
        <v>984</v>
      </c>
      <c r="E506" s="128" t="s">
        <v>464</v>
      </c>
      <c r="F506" s="130" t="n">
        <v>0.06</v>
      </c>
      <c r="G506" s="138" t="s">
        <v>985</v>
      </c>
      <c r="H506" s="138" t="s">
        <v>1104</v>
      </c>
      <c r="I506" s="102"/>
    </row>
    <row r="507" customFormat="false" ht="15" hidden="false" customHeight="false" outlineLevel="0" collapsed="false">
      <c r="A507" s="128" t="s">
        <v>434</v>
      </c>
      <c r="B507" s="128" t="s">
        <v>987</v>
      </c>
      <c r="C507" s="128" t="s">
        <v>427</v>
      </c>
      <c r="D507" s="129" t="s">
        <v>988</v>
      </c>
      <c r="E507" s="128" t="s">
        <v>464</v>
      </c>
      <c r="F507" s="130" t="n">
        <v>0.06</v>
      </c>
      <c r="G507" s="138" t="s">
        <v>989</v>
      </c>
      <c r="H507" s="138" t="s">
        <v>1105</v>
      </c>
      <c r="I507" s="102"/>
    </row>
    <row r="508" customFormat="false" ht="15" hidden="false" customHeight="false" outlineLevel="0" collapsed="false">
      <c r="A508" s="132" t="s">
        <v>437</v>
      </c>
      <c r="B508" s="132" t="s">
        <v>1106</v>
      </c>
      <c r="C508" s="132" t="s">
        <v>427</v>
      </c>
      <c r="D508" s="133" t="s">
        <v>1107</v>
      </c>
      <c r="E508" s="132" t="s">
        <v>548</v>
      </c>
      <c r="F508" s="134" t="n">
        <v>1</v>
      </c>
      <c r="G508" s="137" t="s">
        <v>1108</v>
      </c>
      <c r="H508" s="137" t="s">
        <v>1108</v>
      </c>
      <c r="I508" s="102"/>
    </row>
    <row r="509" customFormat="false" ht="15" hidden="false" customHeight="false" outlineLevel="0" collapsed="false">
      <c r="A509" s="121"/>
      <c r="B509" s="121"/>
      <c r="C509" s="121"/>
      <c r="D509" s="121"/>
      <c r="E509" s="121"/>
      <c r="F509" s="122"/>
      <c r="G509" s="123"/>
      <c r="H509" s="124"/>
      <c r="I509" s="102"/>
    </row>
    <row r="510" customFormat="false" ht="15" hidden="false" customHeight="false" outlineLevel="0" collapsed="false">
      <c r="A510" s="125"/>
      <c r="B510" s="125"/>
      <c r="C510" s="125"/>
      <c r="D510" s="125"/>
      <c r="E510" s="125"/>
      <c r="F510" s="126"/>
      <c r="G510" s="127"/>
      <c r="H510" s="127"/>
      <c r="I510" s="102"/>
    </row>
    <row r="511" customFormat="false" ht="15" hidden="false" customHeight="false" outlineLevel="0" collapsed="false">
      <c r="A511" s="114" t="s">
        <v>1109</v>
      </c>
      <c r="B511" s="114" t="s">
        <v>418</v>
      </c>
      <c r="C511" s="114" t="s">
        <v>419</v>
      </c>
      <c r="D511" s="115" t="s">
        <v>420</v>
      </c>
      <c r="E511" s="114" t="s">
        <v>421</v>
      </c>
      <c r="F511" s="116" t="s">
        <v>422</v>
      </c>
      <c r="G511" s="114" t="s">
        <v>423</v>
      </c>
      <c r="H511" s="114" t="s">
        <v>424</v>
      </c>
      <c r="I511" s="102"/>
    </row>
    <row r="512" customFormat="false" ht="15" hidden="false" customHeight="false" outlineLevel="0" collapsed="false">
      <c r="A512" s="117" t="s">
        <v>425</v>
      </c>
      <c r="B512" s="117" t="s">
        <v>1110</v>
      </c>
      <c r="C512" s="117" t="s">
        <v>431</v>
      </c>
      <c r="D512" s="118" t="s">
        <v>214</v>
      </c>
      <c r="E512" s="117" t="s">
        <v>8</v>
      </c>
      <c r="F512" s="119" t="n">
        <v>1</v>
      </c>
      <c r="G512" s="120" t="n">
        <v>38.03</v>
      </c>
      <c r="H512" s="120" t="n">
        <v>38.03</v>
      </c>
      <c r="I512" s="102"/>
    </row>
    <row r="513" customFormat="false" ht="15" hidden="false" customHeight="false" outlineLevel="0" collapsed="false">
      <c r="A513" s="128" t="s">
        <v>434</v>
      </c>
      <c r="B513" s="128" t="s">
        <v>1031</v>
      </c>
      <c r="C513" s="128" t="s">
        <v>431</v>
      </c>
      <c r="D513" s="129" t="s">
        <v>1032</v>
      </c>
      <c r="E513" s="128" t="s">
        <v>526</v>
      </c>
      <c r="F513" s="130" t="n">
        <v>0.25</v>
      </c>
      <c r="G513" s="131" t="n">
        <v>18.01</v>
      </c>
      <c r="H513" s="131" t="n">
        <v>4.5</v>
      </c>
      <c r="I513" s="102"/>
    </row>
    <row r="514" customFormat="false" ht="15" hidden="false" customHeight="false" outlineLevel="0" collapsed="false">
      <c r="A514" s="128" t="s">
        <v>434</v>
      </c>
      <c r="B514" s="128" t="s">
        <v>1019</v>
      </c>
      <c r="C514" s="128" t="s">
        <v>431</v>
      </c>
      <c r="D514" s="129" t="s">
        <v>1020</v>
      </c>
      <c r="E514" s="128" t="s">
        <v>526</v>
      </c>
      <c r="F514" s="130" t="n">
        <v>0.25</v>
      </c>
      <c r="G514" s="131" t="n">
        <v>22.49</v>
      </c>
      <c r="H514" s="131" t="n">
        <v>5.62</v>
      </c>
      <c r="I514" s="102"/>
    </row>
    <row r="515" customFormat="false" ht="15" hidden="false" customHeight="false" outlineLevel="0" collapsed="false">
      <c r="A515" s="132" t="s">
        <v>437</v>
      </c>
      <c r="B515" s="132" t="s">
        <v>1033</v>
      </c>
      <c r="C515" s="132" t="s">
        <v>431</v>
      </c>
      <c r="D515" s="133" t="s">
        <v>1034</v>
      </c>
      <c r="E515" s="132" t="s">
        <v>8</v>
      </c>
      <c r="F515" s="134" t="n">
        <v>0.0148</v>
      </c>
      <c r="G515" s="135" t="n">
        <v>55.4</v>
      </c>
      <c r="H515" s="135" t="n">
        <v>0.81</v>
      </c>
      <c r="I515" s="102"/>
    </row>
    <row r="516" customFormat="false" ht="15" hidden="false" customHeight="false" outlineLevel="0" collapsed="false">
      <c r="A516" s="132" t="s">
        <v>437</v>
      </c>
      <c r="B516" s="132" t="s">
        <v>1111</v>
      </c>
      <c r="C516" s="132" t="s">
        <v>431</v>
      </c>
      <c r="D516" s="133" t="s">
        <v>1112</v>
      </c>
      <c r="E516" s="132" t="s">
        <v>8</v>
      </c>
      <c r="F516" s="134" t="n">
        <v>1</v>
      </c>
      <c r="G516" s="135" t="n">
        <v>1.66</v>
      </c>
      <c r="H516" s="135" t="n">
        <v>1.66</v>
      </c>
      <c r="I516" s="102"/>
    </row>
    <row r="517" customFormat="false" ht="15" hidden="false" customHeight="false" outlineLevel="0" collapsed="false">
      <c r="A517" s="132" t="s">
        <v>437</v>
      </c>
      <c r="B517" s="132" t="s">
        <v>1113</v>
      </c>
      <c r="C517" s="132" t="s">
        <v>431</v>
      </c>
      <c r="D517" s="133" t="s">
        <v>1114</v>
      </c>
      <c r="E517" s="132" t="s">
        <v>8</v>
      </c>
      <c r="F517" s="134" t="n">
        <v>1</v>
      </c>
      <c r="G517" s="135" t="n">
        <v>23.45</v>
      </c>
      <c r="H517" s="135" t="n">
        <v>23.45</v>
      </c>
      <c r="I517" s="102"/>
    </row>
    <row r="518" customFormat="false" ht="15" hidden="false" customHeight="false" outlineLevel="0" collapsed="false">
      <c r="A518" s="132" t="s">
        <v>437</v>
      </c>
      <c r="B518" s="132" t="s">
        <v>1035</v>
      </c>
      <c r="C518" s="132" t="s">
        <v>431</v>
      </c>
      <c r="D518" s="133" t="s">
        <v>1036</v>
      </c>
      <c r="E518" s="132" t="s">
        <v>8</v>
      </c>
      <c r="F518" s="134" t="n">
        <v>0.064</v>
      </c>
      <c r="G518" s="135" t="n">
        <v>2.06</v>
      </c>
      <c r="H518" s="135" t="n">
        <v>0.13</v>
      </c>
      <c r="I518" s="102"/>
    </row>
    <row r="519" customFormat="false" ht="15" hidden="false" customHeight="false" outlineLevel="0" collapsed="false">
      <c r="A519" s="132" t="s">
        <v>437</v>
      </c>
      <c r="B519" s="132" t="s">
        <v>1115</v>
      </c>
      <c r="C519" s="132" t="s">
        <v>431</v>
      </c>
      <c r="D519" s="133" t="s">
        <v>1116</v>
      </c>
      <c r="E519" s="132" t="s">
        <v>8</v>
      </c>
      <c r="F519" s="134" t="n">
        <v>0.02</v>
      </c>
      <c r="G519" s="135" t="n">
        <v>22.86</v>
      </c>
      <c r="H519" s="135" t="n">
        <v>0.45</v>
      </c>
      <c r="I519" s="102"/>
    </row>
    <row r="520" customFormat="false" ht="15" hidden="false" customHeight="false" outlineLevel="0" collapsed="false">
      <c r="A520" s="132" t="s">
        <v>437</v>
      </c>
      <c r="B520" s="132" t="s">
        <v>1037</v>
      </c>
      <c r="C520" s="132" t="s">
        <v>431</v>
      </c>
      <c r="D520" s="133" t="s">
        <v>1038</v>
      </c>
      <c r="E520" s="132" t="s">
        <v>8</v>
      </c>
      <c r="F520" s="134" t="n">
        <v>0.0225</v>
      </c>
      <c r="G520" s="135" t="n">
        <v>62.76</v>
      </c>
      <c r="H520" s="135" t="n">
        <v>1.41</v>
      </c>
      <c r="I520" s="102"/>
    </row>
    <row r="521" customFormat="false" ht="15" hidden="false" customHeight="false" outlineLevel="0" collapsed="false">
      <c r="A521" s="121"/>
      <c r="B521" s="121"/>
      <c r="C521" s="121"/>
      <c r="D521" s="121"/>
      <c r="E521" s="121"/>
      <c r="F521" s="122"/>
      <c r="G521" s="123"/>
      <c r="H521" s="124"/>
      <c r="I521" s="102"/>
    </row>
    <row r="522" customFormat="false" ht="15" hidden="false" customHeight="false" outlineLevel="0" collapsed="false">
      <c r="A522" s="125"/>
      <c r="B522" s="125"/>
      <c r="C522" s="125"/>
      <c r="D522" s="125"/>
      <c r="E522" s="125"/>
      <c r="F522" s="126"/>
      <c r="G522" s="127"/>
      <c r="H522" s="127"/>
      <c r="I522" s="102"/>
    </row>
    <row r="523" customFormat="false" ht="15" hidden="false" customHeight="false" outlineLevel="0" collapsed="false">
      <c r="A523" s="114" t="s">
        <v>1117</v>
      </c>
      <c r="B523" s="114" t="s">
        <v>418</v>
      </c>
      <c r="C523" s="114" t="s">
        <v>419</v>
      </c>
      <c r="D523" s="115" t="s">
        <v>420</v>
      </c>
      <c r="E523" s="114" t="s">
        <v>421</v>
      </c>
      <c r="F523" s="116" t="s">
        <v>422</v>
      </c>
      <c r="G523" s="114" t="s">
        <v>423</v>
      </c>
      <c r="H523" s="114" t="s">
        <v>424</v>
      </c>
      <c r="I523" s="102"/>
    </row>
    <row r="524" customFormat="false" ht="15" hidden="false" customHeight="false" outlineLevel="0" collapsed="false">
      <c r="A524" s="117" t="s">
        <v>425</v>
      </c>
      <c r="B524" s="117" t="s">
        <v>1118</v>
      </c>
      <c r="C524" s="117" t="s">
        <v>431</v>
      </c>
      <c r="D524" s="118" t="s">
        <v>216</v>
      </c>
      <c r="E524" s="117" t="s">
        <v>8</v>
      </c>
      <c r="F524" s="119" t="n">
        <v>1</v>
      </c>
      <c r="G524" s="120" t="n">
        <v>168.37</v>
      </c>
      <c r="H524" s="120" t="n">
        <v>168.37</v>
      </c>
      <c r="I524" s="102"/>
    </row>
    <row r="525" customFormat="false" ht="15" hidden="false" customHeight="false" outlineLevel="0" collapsed="false">
      <c r="A525" s="128" t="s">
        <v>434</v>
      </c>
      <c r="B525" s="128" t="s">
        <v>1119</v>
      </c>
      <c r="C525" s="128" t="s">
        <v>431</v>
      </c>
      <c r="D525" s="129" t="s">
        <v>1120</v>
      </c>
      <c r="E525" s="128" t="s">
        <v>469</v>
      </c>
      <c r="F525" s="130" t="n">
        <v>0.0054</v>
      </c>
      <c r="G525" s="131" t="n">
        <v>549.74</v>
      </c>
      <c r="H525" s="131" t="n">
        <v>2.96</v>
      </c>
      <c r="I525" s="102"/>
    </row>
    <row r="526" customFormat="false" ht="15" hidden="false" customHeight="false" outlineLevel="0" collapsed="false">
      <c r="A526" s="128" t="s">
        <v>434</v>
      </c>
      <c r="B526" s="128" t="s">
        <v>527</v>
      </c>
      <c r="C526" s="128" t="s">
        <v>431</v>
      </c>
      <c r="D526" s="129" t="s">
        <v>528</v>
      </c>
      <c r="E526" s="128" t="s">
        <v>526</v>
      </c>
      <c r="F526" s="130" t="n">
        <v>0.453</v>
      </c>
      <c r="G526" s="131" t="n">
        <v>23.1</v>
      </c>
      <c r="H526" s="131" t="n">
        <v>10.46</v>
      </c>
      <c r="I526" s="102"/>
    </row>
    <row r="527" customFormat="false" ht="15" hidden="false" customHeight="false" outlineLevel="0" collapsed="false">
      <c r="A527" s="128" t="s">
        <v>434</v>
      </c>
      <c r="B527" s="128" t="s">
        <v>525</v>
      </c>
      <c r="C527" s="128" t="s">
        <v>431</v>
      </c>
      <c r="D527" s="129" t="s">
        <v>498</v>
      </c>
      <c r="E527" s="128" t="s">
        <v>526</v>
      </c>
      <c r="F527" s="130" t="n">
        <v>0.453</v>
      </c>
      <c r="G527" s="131" t="n">
        <v>16.81</v>
      </c>
      <c r="H527" s="131" t="n">
        <v>7.61</v>
      </c>
      <c r="I527" s="102"/>
    </row>
    <row r="528" customFormat="false" ht="15" hidden="false" customHeight="false" outlineLevel="0" collapsed="false">
      <c r="A528" s="132" t="s">
        <v>437</v>
      </c>
      <c r="B528" s="132" t="s">
        <v>1121</v>
      </c>
      <c r="C528" s="132" t="s">
        <v>431</v>
      </c>
      <c r="D528" s="133" t="s">
        <v>1122</v>
      </c>
      <c r="E528" s="132" t="s">
        <v>8</v>
      </c>
      <c r="F528" s="134" t="n">
        <v>1</v>
      </c>
      <c r="G528" s="135" t="n">
        <v>147.34</v>
      </c>
      <c r="H528" s="135" t="n">
        <v>147.34</v>
      </c>
      <c r="I528" s="102"/>
    </row>
    <row r="529" customFormat="false" ht="15" hidden="false" customHeight="false" outlineLevel="0" collapsed="false">
      <c r="A529" s="121"/>
      <c r="B529" s="121"/>
      <c r="C529" s="121"/>
      <c r="D529" s="121"/>
      <c r="E529" s="121"/>
      <c r="F529" s="122"/>
      <c r="G529" s="123"/>
      <c r="H529" s="124"/>
      <c r="I529" s="102"/>
    </row>
    <row r="530" customFormat="false" ht="15" hidden="false" customHeight="false" outlineLevel="0" collapsed="false">
      <c r="A530" s="125"/>
      <c r="B530" s="125"/>
      <c r="C530" s="125"/>
      <c r="D530" s="125"/>
      <c r="E530" s="125"/>
      <c r="F530" s="126"/>
      <c r="G530" s="127"/>
      <c r="H530" s="127"/>
      <c r="I530" s="102"/>
    </row>
    <row r="531" customFormat="false" ht="15" hidden="false" customHeight="false" outlineLevel="0" collapsed="false">
      <c r="A531" s="114" t="s">
        <v>1123</v>
      </c>
      <c r="B531" s="114" t="s">
        <v>418</v>
      </c>
      <c r="C531" s="114" t="s">
        <v>419</v>
      </c>
      <c r="D531" s="115" t="s">
        <v>420</v>
      </c>
      <c r="E531" s="114" t="s">
        <v>421</v>
      </c>
      <c r="F531" s="116" t="s">
        <v>422</v>
      </c>
      <c r="G531" s="114" t="s">
        <v>423</v>
      </c>
      <c r="H531" s="114" t="s">
        <v>424</v>
      </c>
      <c r="I531" s="102"/>
    </row>
    <row r="532" customFormat="false" ht="15" hidden="false" customHeight="false" outlineLevel="0" collapsed="false">
      <c r="A532" s="117" t="s">
        <v>425</v>
      </c>
      <c r="B532" s="117" t="s">
        <v>1124</v>
      </c>
      <c r="C532" s="117" t="s">
        <v>427</v>
      </c>
      <c r="D532" s="118" t="s">
        <v>219</v>
      </c>
      <c r="E532" s="117" t="s">
        <v>8</v>
      </c>
      <c r="F532" s="119" t="n">
        <v>1</v>
      </c>
      <c r="G532" s="136" t="s">
        <v>1125</v>
      </c>
      <c r="H532" s="136" t="s">
        <v>1125</v>
      </c>
      <c r="I532" s="102"/>
    </row>
    <row r="533" customFormat="false" ht="15" hidden="false" customHeight="false" outlineLevel="0" collapsed="false">
      <c r="A533" s="128" t="s">
        <v>434</v>
      </c>
      <c r="B533" s="128" t="s">
        <v>1048</v>
      </c>
      <c r="C533" s="128" t="s">
        <v>427</v>
      </c>
      <c r="D533" s="129" t="s">
        <v>1049</v>
      </c>
      <c r="E533" s="128" t="s">
        <v>451</v>
      </c>
      <c r="F533" s="130" t="n">
        <v>2.56</v>
      </c>
      <c r="G533" s="138" t="s">
        <v>1050</v>
      </c>
      <c r="H533" s="138" t="s">
        <v>1050</v>
      </c>
      <c r="I533" s="102"/>
    </row>
    <row r="534" customFormat="false" ht="15" hidden="false" customHeight="false" outlineLevel="0" collapsed="false">
      <c r="A534" s="128" t="s">
        <v>434</v>
      </c>
      <c r="B534" s="128" t="s">
        <v>1052</v>
      </c>
      <c r="C534" s="128" t="s">
        <v>427</v>
      </c>
      <c r="D534" s="129" t="s">
        <v>1053</v>
      </c>
      <c r="E534" s="128" t="s">
        <v>451</v>
      </c>
      <c r="F534" s="130" t="n">
        <v>1</v>
      </c>
      <c r="G534" s="138" t="s">
        <v>1054</v>
      </c>
      <c r="H534" s="138" t="s">
        <v>1126</v>
      </c>
      <c r="I534" s="102"/>
    </row>
    <row r="535" customFormat="false" ht="15" hidden="false" customHeight="false" outlineLevel="0" collapsed="false">
      <c r="A535" s="128" t="s">
        <v>434</v>
      </c>
      <c r="B535" s="128" t="s">
        <v>1056</v>
      </c>
      <c r="C535" s="128" t="s">
        <v>427</v>
      </c>
      <c r="D535" s="129" t="s">
        <v>1057</v>
      </c>
      <c r="E535" s="128" t="s">
        <v>469</v>
      </c>
      <c r="F535" s="130" t="n">
        <v>0.151</v>
      </c>
      <c r="G535" s="138" t="s">
        <v>1054</v>
      </c>
      <c r="H535" s="138" t="s">
        <v>1127</v>
      </c>
      <c r="I535" s="102"/>
    </row>
    <row r="536" customFormat="false" ht="15" hidden="false" customHeight="false" outlineLevel="0" collapsed="false">
      <c r="A536" s="128" t="s">
        <v>434</v>
      </c>
      <c r="B536" s="128" t="s">
        <v>948</v>
      </c>
      <c r="C536" s="128" t="s">
        <v>427</v>
      </c>
      <c r="D536" s="129" t="s">
        <v>949</v>
      </c>
      <c r="E536" s="128" t="s">
        <v>60</v>
      </c>
      <c r="F536" s="130" t="n">
        <v>1.7</v>
      </c>
      <c r="G536" s="138" t="s">
        <v>1059</v>
      </c>
      <c r="H536" s="138" t="s">
        <v>1128</v>
      </c>
      <c r="I536" s="102"/>
    </row>
    <row r="537" customFormat="false" ht="15" hidden="false" customHeight="false" outlineLevel="0" collapsed="false">
      <c r="A537" s="128" t="s">
        <v>434</v>
      </c>
      <c r="B537" s="128" t="s">
        <v>1061</v>
      </c>
      <c r="C537" s="128" t="s">
        <v>427</v>
      </c>
      <c r="D537" s="129" t="s">
        <v>1062</v>
      </c>
      <c r="E537" s="128" t="s">
        <v>469</v>
      </c>
      <c r="F537" s="130" t="n">
        <v>0.97</v>
      </c>
      <c r="G537" s="138" t="s">
        <v>953</v>
      </c>
      <c r="H537" s="138" t="s">
        <v>1129</v>
      </c>
      <c r="I537" s="102"/>
    </row>
    <row r="538" customFormat="false" ht="15" hidden="false" customHeight="false" outlineLevel="0" collapsed="false">
      <c r="A538" s="128" t="s">
        <v>434</v>
      </c>
      <c r="B538" s="128" t="s">
        <v>1064</v>
      </c>
      <c r="C538" s="128" t="s">
        <v>427</v>
      </c>
      <c r="D538" s="129" t="s">
        <v>1065</v>
      </c>
      <c r="E538" s="128" t="s">
        <v>451</v>
      </c>
      <c r="F538" s="130" t="n">
        <v>0.28</v>
      </c>
      <c r="G538" s="138" t="s">
        <v>1066</v>
      </c>
      <c r="H538" s="138" t="s">
        <v>1130</v>
      </c>
      <c r="I538" s="102"/>
    </row>
    <row r="539" customFormat="false" ht="15" hidden="false" customHeight="false" outlineLevel="0" collapsed="false">
      <c r="A539" s="128" t="s">
        <v>434</v>
      </c>
      <c r="B539" s="128" t="s">
        <v>1068</v>
      </c>
      <c r="C539" s="128" t="s">
        <v>427</v>
      </c>
      <c r="D539" s="129" t="s">
        <v>1069</v>
      </c>
      <c r="E539" s="128" t="s">
        <v>469</v>
      </c>
      <c r="F539" s="130" t="n">
        <v>0.1843</v>
      </c>
      <c r="G539" s="138" t="s">
        <v>1070</v>
      </c>
      <c r="H539" s="138" t="s">
        <v>1131</v>
      </c>
      <c r="I539" s="102"/>
    </row>
    <row r="540" customFormat="false" ht="15" hidden="false" customHeight="false" outlineLevel="0" collapsed="false">
      <c r="A540" s="128" t="s">
        <v>434</v>
      </c>
      <c r="B540" s="128" t="s">
        <v>1072</v>
      </c>
      <c r="C540" s="128" t="s">
        <v>427</v>
      </c>
      <c r="D540" s="129" t="s">
        <v>1073</v>
      </c>
      <c r="E540" s="128" t="s">
        <v>451</v>
      </c>
      <c r="F540" s="130" t="n">
        <v>2.73</v>
      </c>
      <c r="G540" s="138" t="s">
        <v>1074</v>
      </c>
      <c r="H540" s="138" t="s">
        <v>1132</v>
      </c>
      <c r="I540" s="102"/>
    </row>
    <row r="541" customFormat="false" ht="15" hidden="false" customHeight="false" outlineLevel="0" collapsed="false">
      <c r="A541" s="128" t="s">
        <v>434</v>
      </c>
      <c r="B541" s="128" t="s">
        <v>1076</v>
      </c>
      <c r="C541" s="128" t="s">
        <v>427</v>
      </c>
      <c r="D541" s="129" t="s">
        <v>1077</v>
      </c>
      <c r="E541" s="128" t="s">
        <v>469</v>
      </c>
      <c r="F541" s="130" t="n">
        <v>0.7857</v>
      </c>
      <c r="G541" s="138" t="s">
        <v>1078</v>
      </c>
      <c r="H541" s="138" t="s">
        <v>1133</v>
      </c>
      <c r="I541" s="102"/>
    </row>
    <row r="542" customFormat="false" ht="15" hidden="false" customHeight="false" outlineLevel="0" collapsed="false">
      <c r="A542" s="128" t="s">
        <v>434</v>
      </c>
      <c r="B542" s="128" t="s">
        <v>1080</v>
      </c>
      <c r="C542" s="128" t="s">
        <v>427</v>
      </c>
      <c r="D542" s="129" t="s">
        <v>1081</v>
      </c>
      <c r="E542" s="128" t="s">
        <v>469</v>
      </c>
      <c r="F542" s="130" t="n">
        <v>0.151</v>
      </c>
      <c r="G542" s="138" t="s">
        <v>1082</v>
      </c>
      <c r="H542" s="138" t="s">
        <v>1134</v>
      </c>
      <c r="I542" s="102"/>
    </row>
    <row r="543" customFormat="false" ht="15" hidden="false" customHeight="false" outlineLevel="0" collapsed="false">
      <c r="A543" s="121"/>
      <c r="B543" s="121"/>
      <c r="C543" s="121"/>
      <c r="D543" s="121"/>
      <c r="E543" s="121"/>
      <c r="F543" s="122"/>
      <c r="G543" s="123"/>
      <c r="H543" s="124"/>
      <c r="I543" s="102"/>
    </row>
    <row r="544" customFormat="false" ht="15" hidden="false" customHeight="false" outlineLevel="0" collapsed="false">
      <c r="A544" s="125"/>
      <c r="B544" s="125"/>
      <c r="C544" s="125"/>
      <c r="D544" s="125"/>
      <c r="E544" s="125"/>
      <c r="F544" s="126"/>
      <c r="G544" s="127"/>
      <c r="H544" s="127"/>
      <c r="I544" s="102"/>
    </row>
    <row r="545" customFormat="false" ht="15" hidden="false" customHeight="false" outlineLevel="0" collapsed="false">
      <c r="A545" s="114" t="s">
        <v>1135</v>
      </c>
      <c r="B545" s="114" t="s">
        <v>418</v>
      </c>
      <c r="C545" s="114" t="s">
        <v>419</v>
      </c>
      <c r="D545" s="115" t="s">
        <v>420</v>
      </c>
      <c r="E545" s="114" t="s">
        <v>421</v>
      </c>
      <c r="F545" s="116" t="s">
        <v>422</v>
      </c>
      <c r="G545" s="114" t="s">
        <v>423</v>
      </c>
      <c r="H545" s="114" t="s">
        <v>424</v>
      </c>
      <c r="I545" s="102"/>
    </row>
    <row r="546" customFormat="false" ht="15" hidden="false" customHeight="false" outlineLevel="0" collapsed="false">
      <c r="A546" s="117" t="s">
        <v>425</v>
      </c>
      <c r="B546" s="117" t="s">
        <v>1136</v>
      </c>
      <c r="C546" s="117" t="s">
        <v>427</v>
      </c>
      <c r="D546" s="118" t="s">
        <v>222</v>
      </c>
      <c r="E546" s="117" t="s">
        <v>8</v>
      </c>
      <c r="F546" s="119" t="n">
        <v>1</v>
      </c>
      <c r="G546" s="136" t="s">
        <v>1137</v>
      </c>
      <c r="H546" s="136" t="s">
        <v>1137</v>
      </c>
      <c r="I546" s="102"/>
    </row>
    <row r="547" customFormat="false" ht="15" hidden="false" customHeight="false" outlineLevel="0" collapsed="false">
      <c r="A547" s="128" t="s">
        <v>434</v>
      </c>
      <c r="B547" s="128" t="s">
        <v>1048</v>
      </c>
      <c r="C547" s="128" t="s">
        <v>427</v>
      </c>
      <c r="D547" s="129" t="s">
        <v>1049</v>
      </c>
      <c r="E547" s="128" t="s">
        <v>451</v>
      </c>
      <c r="F547" s="130" t="n">
        <v>0.8</v>
      </c>
      <c r="G547" s="138" t="s">
        <v>1054</v>
      </c>
      <c r="H547" s="138" t="s">
        <v>1138</v>
      </c>
      <c r="I547" s="102"/>
    </row>
    <row r="548" customFormat="false" ht="15" hidden="false" customHeight="false" outlineLevel="0" collapsed="false">
      <c r="A548" s="128" t="s">
        <v>434</v>
      </c>
      <c r="B548" s="128" t="s">
        <v>1052</v>
      </c>
      <c r="C548" s="128" t="s">
        <v>427</v>
      </c>
      <c r="D548" s="129" t="s">
        <v>1053</v>
      </c>
      <c r="E548" s="128" t="s">
        <v>451</v>
      </c>
      <c r="F548" s="130" t="n">
        <v>0.49</v>
      </c>
      <c r="G548" s="138" t="s">
        <v>1054</v>
      </c>
      <c r="H548" s="138" t="s">
        <v>1139</v>
      </c>
      <c r="I548" s="102"/>
    </row>
    <row r="549" customFormat="false" ht="15" hidden="false" customHeight="false" outlineLevel="0" collapsed="false">
      <c r="A549" s="128" t="s">
        <v>434</v>
      </c>
      <c r="B549" s="128" t="s">
        <v>1056</v>
      </c>
      <c r="C549" s="128" t="s">
        <v>427</v>
      </c>
      <c r="D549" s="129" t="s">
        <v>1057</v>
      </c>
      <c r="E549" s="128" t="s">
        <v>469</v>
      </c>
      <c r="F549" s="130" t="n">
        <v>0.0631</v>
      </c>
      <c r="G549" s="138" t="s">
        <v>1050</v>
      </c>
      <c r="H549" s="138" t="s">
        <v>1140</v>
      </c>
      <c r="I549" s="102"/>
    </row>
    <row r="550" customFormat="false" ht="15" hidden="false" customHeight="false" outlineLevel="0" collapsed="false">
      <c r="A550" s="128" t="s">
        <v>434</v>
      </c>
      <c r="B550" s="128" t="s">
        <v>948</v>
      </c>
      <c r="C550" s="128" t="s">
        <v>427</v>
      </c>
      <c r="D550" s="129" t="s">
        <v>949</v>
      </c>
      <c r="E550" s="128" t="s">
        <v>60</v>
      </c>
      <c r="F550" s="130" t="n">
        <v>0.715</v>
      </c>
      <c r="G550" s="138" t="s">
        <v>953</v>
      </c>
      <c r="H550" s="138" t="s">
        <v>1141</v>
      </c>
      <c r="I550" s="102"/>
    </row>
    <row r="551" customFormat="false" ht="15" hidden="false" customHeight="false" outlineLevel="0" collapsed="false">
      <c r="A551" s="128" t="s">
        <v>434</v>
      </c>
      <c r="B551" s="128" t="s">
        <v>1061</v>
      </c>
      <c r="C551" s="128" t="s">
        <v>427</v>
      </c>
      <c r="D551" s="129" t="s">
        <v>1062</v>
      </c>
      <c r="E551" s="128" t="s">
        <v>469</v>
      </c>
      <c r="F551" s="130" t="n">
        <v>0.2695</v>
      </c>
      <c r="G551" s="138" t="s">
        <v>1059</v>
      </c>
      <c r="H551" s="138" t="s">
        <v>1142</v>
      </c>
      <c r="I551" s="102"/>
    </row>
    <row r="552" customFormat="false" ht="15" hidden="false" customHeight="false" outlineLevel="0" collapsed="false">
      <c r="A552" s="128" t="s">
        <v>434</v>
      </c>
      <c r="B552" s="128" t="s">
        <v>1064</v>
      </c>
      <c r="C552" s="128" t="s">
        <v>427</v>
      </c>
      <c r="D552" s="129" t="s">
        <v>1065</v>
      </c>
      <c r="E552" s="128" t="s">
        <v>451</v>
      </c>
      <c r="F552" s="130" t="n">
        <v>0.128</v>
      </c>
      <c r="G552" s="138" t="s">
        <v>1066</v>
      </c>
      <c r="H552" s="138" t="s">
        <v>1143</v>
      </c>
      <c r="I552" s="102"/>
    </row>
    <row r="553" customFormat="false" ht="15" hidden="false" customHeight="false" outlineLevel="0" collapsed="false">
      <c r="A553" s="128" t="s">
        <v>434</v>
      </c>
      <c r="B553" s="128" t="s">
        <v>1068</v>
      </c>
      <c r="C553" s="128" t="s">
        <v>427</v>
      </c>
      <c r="D553" s="129" t="s">
        <v>1069</v>
      </c>
      <c r="E553" s="128" t="s">
        <v>469</v>
      </c>
      <c r="F553" s="130" t="n">
        <v>0.0715</v>
      </c>
      <c r="G553" s="138" t="s">
        <v>1070</v>
      </c>
      <c r="H553" s="138" t="s">
        <v>1144</v>
      </c>
      <c r="I553" s="102"/>
    </row>
    <row r="554" customFormat="false" ht="15" hidden="false" customHeight="false" outlineLevel="0" collapsed="false">
      <c r="A554" s="128" t="s">
        <v>434</v>
      </c>
      <c r="B554" s="128" t="s">
        <v>1072</v>
      </c>
      <c r="C554" s="128" t="s">
        <v>427</v>
      </c>
      <c r="D554" s="129" t="s">
        <v>1073</v>
      </c>
      <c r="E554" s="128" t="s">
        <v>451</v>
      </c>
      <c r="F554" s="130" t="n">
        <v>0.8</v>
      </c>
      <c r="G554" s="138" t="s">
        <v>1074</v>
      </c>
      <c r="H554" s="138" t="s">
        <v>1145</v>
      </c>
      <c r="I554" s="102"/>
    </row>
    <row r="555" customFormat="false" ht="15" hidden="false" customHeight="false" outlineLevel="0" collapsed="false">
      <c r="A555" s="128" t="s">
        <v>434</v>
      </c>
      <c r="B555" s="128" t="s">
        <v>1076</v>
      </c>
      <c r="C555" s="128" t="s">
        <v>427</v>
      </c>
      <c r="D555" s="129" t="s">
        <v>1077</v>
      </c>
      <c r="E555" s="128" t="s">
        <v>469</v>
      </c>
      <c r="F555" s="130" t="n">
        <v>0.198</v>
      </c>
      <c r="G555" s="138" t="s">
        <v>1082</v>
      </c>
      <c r="H555" s="138" t="s">
        <v>1146</v>
      </c>
      <c r="I555" s="102"/>
    </row>
    <row r="556" customFormat="false" ht="15" hidden="false" customHeight="false" outlineLevel="0" collapsed="false">
      <c r="A556" s="128" t="s">
        <v>434</v>
      </c>
      <c r="B556" s="128" t="s">
        <v>1080</v>
      </c>
      <c r="C556" s="128" t="s">
        <v>427</v>
      </c>
      <c r="D556" s="129" t="s">
        <v>1081</v>
      </c>
      <c r="E556" s="128" t="s">
        <v>469</v>
      </c>
      <c r="F556" s="130" t="n">
        <v>0.0631</v>
      </c>
      <c r="G556" s="138" t="s">
        <v>1078</v>
      </c>
      <c r="H556" s="138" t="s">
        <v>1147</v>
      </c>
      <c r="I556" s="102"/>
    </row>
    <row r="557" customFormat="false" ht="15" hidden="false" customHeight="false" outlineLevel="0" collapsed="false">
      <c r="A557" s="121"/>
      <c r="B557" s="121"/>
      <c r="C557" s="121"/>
      <c r="D557" s="121"/>
      <c r="E557" s="121"/>
      <c r="F557" s="122"/>
      <c r="G557" s="123"/>
      <c r="H557" s="124"/>
      <c r="I557" s="102"/>
    </row>
    <row r="558" customFormat="false" ht="15" hidden="false" customHeight="false" outlineLevel="0" collapsed="false">
      <c r="A558" s="125"/>
      <c r="B558" s="125"/>
      <c r="C558" s="125"/>
      <c r="D558" s="125"/>
      <c r="E558" s="125"/>
      <c r="F558" s="126"/>
      <c r="G558" s="127"/>
      <c r="H558" s="127"/>
      <c r="I558" s="102"/>
    </row>
    <row r="559" customFormat="false" ht="15" hidden="false" customHeight="false" outlineLevel="0" collapsed="false">
      <c r="A559" s="114" t="s">
        <v>1148</v>
      </c>
      <c r="B559" s="114" t="s">
        <v>418</v>
      </c>
      <c r="C559" s="114" t="s">
        <v>419</v>
      </c>
      <c r="D559" s="115" t="s">
        <v>420</v>
      </c>
      <c r="E559" s="114" t="s">
        <v>421</v>
      </c>
      <c r="F559" s="116" t="s">
        <v>422</v>
      </c>
      <c r="G559" s="114" t="s">
        <v>423</v>
      </c>
      <c r="H559" s="114" t="s">
        <v>424</v>
      </c>
      <c r="I559" s="102"/>
    </row>
    <row r="560" customFormat="false" ht="15" hidden="false" customHeight="false" outlineLevel="0" collapsed="false">
      <c r="A560" s="117" t="s">
        <v>425</v>
      </c>
      <c r="B560" s="117" t="s">
        <v>1149</v>
      </c>
      <c r="C560" s="117" t="s">
        <v>427</v>
      </c>
      <c r="D560" s="118" t="s">
        <v>225</v>
      </c>
      <c r="E560" s="117" t="s">
        <v>548</v>
      </c>
      <c r="F560" s="119" t="n">
        <v>1</v>
      </c>
      <c r="G560" s="136" t="s">
        <v>1150</v>
      </c>
      <c r="H560" s="136" t="s">
        <v>1150</v>
      </c>
      <c r="I560" s="102"/>
    </row>
    <row r="561" customFormat="false" ht="15" hidden="false" customHeight="false" outlineLevel="0" collapsed="false">
      <c r="A561" s="128" t="s">
        <v>434</v>
      </c>
      <c r="B561" s="128" t="s">
        <v>542</v>
      </c>
      <c r="C561" s="128" t="s">
        <v>427</v>
      </c>
      <c r="D561" s="129" t="s">
        <v>528</v>
      </c>
      <c r="E561" s="128" t="s">
        <v>464</v>
      </c>
      <c r="F561" s="130" t="n">
        <v>1</v>
      </c>
      <c r="G561" s="138" t="s">
        <v>543</v>
      </c>
      <c r="H561" s="138" t="s">
        <v>543</v>
      </c>
      <c r="I561" s="102"/>
    </row>
    <row r="562" customFormat="false" ht="15" hidden="false" customHeight="false" outlineLevel="0" collapsed="false">
      <c r="A562" s="132" t="s">
        <v>437</v>
      </c>
      <c r="B562" s="132" t="s">
        <v>1151</v>
      </c>
      <c r="C562" s="132" t="s">
        <v>427</v>
      </c>
      <c r="D562" s="133" t="s">
        <v>225</v>
      </c>
      <c r="E562" s="132" t="s">
        <v>548</v>
      </c>
      <c r="F562" s="134" t="n">
        <v>1</v>
      </c>
      <c r="G562" s="137" t="s">
        <v>1152</v>
      </c>
      <c r="H562" s="137" t="s">
        <v>1152</v>
      </c>
      <c r="I562" s="102"/>
    </row>
    <row r="563" customFormat="false" ht="15" hidden="false" customHeight="false" outlineLevel="0" collapsed="false">
      <c r="A563" s="121"/>
      <c r="B563" s="121"/>
      <c r="C563" s="121"/>
      <c r="D563" s="121"/>
      <c r="E563" s="121"/>
      <c r="F563" s="122"/>
      <c r="G563" s="123"/>
      <c r="H563" s="124"/>
      <c r="I563" s="102"/>
    </row>
    <row r="564" customFormat="false" ht="15" hidden="false" customHeight="false" outlineLevel="0" collapsed="false">
      <c r="A564" s="125"/>
      <c r="B564" s="125"/>
      <c r="C564" s="125"/>
      <c r="D564" s="125"/>
      <c r="E564" s="125"/>
      <c r="F564" s="126"/>
      <c r="G564" s="127"/>
      <c r="H564" s="127"/>
      <c r="I564" s="102"/>
    </row>
    <row r="565" customFormat="false" ht="15" hidden="false" customHeight="false" outlineLevel="0" collapsed="false">
      <c r="A565" s="114" t="s">
        <v>1153</v>
      </c>
      <c r="B565" s="114" t="s">
        <v>418</v>
      </c>
      <c r="C565" s="114" t="s">
        <v>419</v>
      </c>
      <c r="D565" s="115" t="s">
        <v>420</v>
      </c>
      <c r="E565" s="114" t="s">
        <v>421</v>
      </c>
      <c r="F565" s="116" t="s">
        <v>422</v>
      </c>
      <c r="G565" s="114" t="s">
        <v>423</v>
      </c>
      <c r="H565" s="114" t="s">
        <v>424</v>
      </c>
      <c r="I565" s="102"/>
    </row>
    <row r="566" customFormat="false" ht="15" hidden="false" customHeight="false" outlineLevel="0" collapsed="false">
      <c r="A566" s="117" t="s">
        <v>425</v>
      </c>
      <c r="B566" s="117" t="s">
        <v>1154</v>
      </c>
      <c r="C566" s="117" t="s">
        <v>427</v>
      </c>
      <c r="D566" s="118" t="s">
        <v>228</v>
      </c>
      <c r="E566" s="117" t="s">
        <v>548</v>
      </c>
      <c r="F566" s="119" t="n">
        <v>1</v>
      </c>
      <c r="G566" s="136" t="s">
        <v>1155</v>
      </c>
      <c r="H566" s="136" t="s">
        <v>1155</v>
      </c>
      <c r="I566" s="102"/>
    </row>
    <row r="567" customFormat="false" ht="15" hidden="false" customHeight="false" outlineLevel="0" collapsed="false">
      <c r="A567" s="128" t="s">
        <v>434</v>
      </c>
      <c r="B567" s="128" t="s">
        <v>542</v>
      </c>
      <c r="C567" s="128" t="s">
        <v>427</v>
      </c>
      <c r="D567" s="129" t="s">
        <v>528</v>
      </c>
      <c r="E567" s="128" t="s">
        <v>464</v>
      </c>
      <c r="F567" s="130" t="n">
        <v>1</v>
      </c>
      <c r="G567" s="138" t="s">
        <v>543</v>
      </c>
      <c r="H567" s="138" t="s">
        <v>543</v>
      </c>
      <c r="I567" s="102"/>
    </row>
    <row r="568" customFormat="false" ht="15" hidden="false" customHeight="false" outlineLevel="0" collapsed="false">
      <c r="A568" s="132" t="s">
        <v>437</v>
      </c>
      <c r="B568" s="132" t="s">
        <v>1156</v>
      </c>
      <c r="C568" s="132" t="s">
        <v>427</v>
      </c>
      <c r="D568" s="133" t="s">
        <v>1157</v>
      </c>
      <c r="E568" s="132" t="s">
        <v>682</v>
      </c>
      <c r="F568" s="134" t="n">
        <v>1</v>
      </c>
      <c r="G568" s="137" t="s">
        <v>1158</v>
      </c>
      <c r="H568" s="137" t="s">
        <v>1158</v>
      </c>
      <c r="I568" s="102"/>
    </row>
    <row r="569" customFormat="false" ht="15" hidden="false" customHeight="false" outlineLevel="0" collapsed="false">
      <c r="A569" s="121"/>
      <c r="B569" s="121"/>
      <c r="C569" s="121"/>
      <c r="D569" s="121"/>
      <c r="E569" s="121"/>
      <c r="F569" s="122"/>
      <c r="G569" s="123"/>
      <c r="H569" s="124"/>
      <c r="I569" s="102"/>
    </row>
    <row r="570" customFormat="false" ht="15" hidden="false" customHeight="false" outlineLevel="0" collapsed="false">
      <c r="A570" s="125"/>
      <c r="B570" s="125"/>
      <c r="C570" s="125"/>
      <c r="D570" s="125"/>
      <c r="E570" s="125"/>
      <c r="F570" s="126"/>
      <c r="G570" s="127"/>
      <c r="H570" s="127"/>
      <c r="I570" s="102"/>
    </row>
    <row r="571" customFormat="false" ht="15" hidden="false" customHeight="false" outlineLevel="0" collapsed="false">
      <c r="A571" s="114" t="s">
        <v>1159</v>
      </c>
      <c r="B571" s="114" t="s">
        <v>418</v>
      </c>
      <c r="C571" s="114" t="s">
        <v>419</v>
      </c>
      <c r="D571" s="115" t="s">
        <v>420</v>
      </c>
      <c r="E571" s="114" t="s">
        <v>421</v>
      </c>
      <c r="F571" s="116" t="s">
        <v>422</v>
      </c>
      <c r="G571" s="114" t="s">
        <v>423</v>
      </c>
      <c r="H571" s="114" t="s">
        <v>424</v>
      </c>
      <c r="I571" s="102"/>
    </row>
    <row r="572" customFormat="false" ht="15" hidden="false" customHeight="false" outlineLevel="0" collapsed="false">
      <c r="A572" s="117" t="s">
        <v>425</v>
      </c>
      <c r="B572" s="117" t="s">
        <v>1160</v>
      </c>
      <c r="C572" s="117" t="s">
        <v>431</v>
      </c>
      <c r="D572" s="118" t="s">
        <v>230</v>
      </c>
      <c r="E572" s="117" t="s">
        <v>8</v>
      </c>
      <c r="F572" s="119" t="n">
        <v>1</v>
      </c>
      <c r="G572" s="120" t="n">
        <v>19.95</v>
      </c>
      <c r="H572" s="120" t="n">
        <v>19.95</v>
      </c>
      <c r="I572" s="102"/>
    </row>
    <row r="573" customFormat="false" ht="15" hidden="false" customHeight="false" outlineLevel="0" collapsed="false">
      <c r="A573" s="128" t="s">
        <v>434</v>
      </c>
      <c r="B573" s="128" t="s">
        <v>1031</v>
      </c>
      <c r="C573" s="128" t="s">
        <v>431</v>
      </c>
      <c r="D573" s="129" t="s">
        <v>1032</v>
      </c>
      <c r="E573" s="128" t="s">
        <v>526</v>
      </c>
      <c r="F573" s="130" t="n">
        <v>0.17</v>
      </c>
      <c r="G573" s="131" t="n">
        <v>18.01</v>
      </c>
      <c r="H573" s="131" t="n">
        <v>3.06</v>
      </c>
      <c r="I573" s="102"/>
    </row>
    <row r="574" customFormat="false" ht="15" hidden="false" customHeight="false" outlineLevel="0" collapsed="false">
      <c r="A574" s="128" t="s">
        <v>434</v>
      </c>
      <c r="B574" s="128" t="s">
        <v>1019</v>
      </c>
      <c r="C574" s="128" t="s">
        <v>431</v>
      </c>
      <c r="D574" s="129" t="s">
        <v>1020</v>
      </c>
      <c r="E574" s="128" t="s">
        <v>526</v>
      </c>
      <c r="F574" s="130" t="n">
        <v>0.17</v>
      </c>
      <c r="G574" s="131" t="n">
        <v>22.49</v>
      </c>
      <c r="H574" s="131" t="n">
        <v>3.82</v>
      </c>
      <c r="I574" s="102"/>
    </row>
    <row r="575" customFormat="false" ht="15" hidden="false" customHeight="false" outlineLevel="0" collapsed="false">
      <c r="A575" s="132" t="s">
        <v>437</v>
      </c>
      <c r="B575" s="132" t="s">
        <v>1111</v>
      </c>
      <c r="C575" s="132" t="s">
        <v>431</v>
      </c>
      <c r="D575" s="133" t="s">
        <v>1112</v>
      </c>
      <c r="E575" s="132" t="s">
        <v>8</v>
      </c>
      <c r="F575" s="134" t="n">
        <v>2</v>
      </c>
      <c r="G575" s="135" t="n">
        <v>1.66</v>
      </c>
      <c r="H575" s="135" t="n">
        <v>3.32</v>
      </c>
      <c r="I575" s="102"/>
    </row>
    <row r="576" customFormat="false" ht="15" hidden="false" customHeight="false" outlineLevel="0" collapsed="false">
      <c r="A576" s="132" t="s">
        <v>437</v>
      </c>
      <c r="B576" s="132" t="s">
        <v>1115</v>
      </c>
      <c r="C576" s="132" t="s">
        <v>431</v>
      </c>
      <c r="D576" s="133" t="s">
        <v>1116</v>
      </c>
      <c r="E576" s="132" t="s">
        <v>8</v>
      </c>
      <c r="F576" s="134" t="n">
        <v>0.04</v>
      </c>
      <c r="G576" s="135" t="n">
        <v>22.86</v>
      </c>
      <c r="H576" s="135" t="n">
        <v>0.91</v>
      </c>
      <c r="I576" s="102"/>
    </row>
    <row r="577" customFormat="false" ht="15" hidden="false" customHeight="false" outlineLevel="0" collapsed="false">
      <c r="A577" s="132" t="s">
        <v>437</v>
      </c>
      <c r="B577" s="132" t="s">
        <v>1161</v>
      </c>
      <c r="C577" s="132" t="s">
        <v>431</v>
      </c>
      <c r="D577" s="133" t="s">
        <v>1162</v>
      </c>
      <c r="E577" s="132" t="s">
        <v>8</v>
      </c>
      <c r="F577" s="134" t="n">
        <v>1</v>
      </c>
      <c r="G577" s="135" t="n">
        <v>8.84</v>
      </c>
      <c r="H577" s="135" t="n">
        <v>8.84</v>
      </c>
      <c r="I577" s="102"/>
    </row>
    <row r="578" customFormat="false" ht="15" hidden="false" customHeight="false" outlineLevel="0" collapsed="false">
      <c r="A578" s="121"/>
      <c r="B578" s="121"/>
      <c r="C578" s="121"/>
      <c r="D578" s="121"/>
      <c r="E578" s="121"/>
      <c r="F578" s="122"/>
      <c r="G578" s="123"/>
      <c r="H578" s="124"/>
      <c r="I578" s="102"/>
    </row>
    <row r="579" customFormat="false" ht="15" hidden="false" customHeight="false" outlineLevel="0" collapsed="false">
      <c r="A579" s="125"/>
      <c r="B579" s="125"/>
      <c r="C579" s="125"/>
      <c r="D579" s="125"/>
      <c r="E579" s="125"/>
      <c r="F579" s="126"/>
      <c r="G579" s="127"/>
      <c r="H579" s="127"/>
      <c r="I579" s="102"/>
    </row>
    <row r="580" customFormat="false" ht="15" hidden="false" customHeight="false" outlineLevel="0" collapsed="false">
      <c r="A580" s="114" t="s">
        <v>1163</v>
      </c>
      <c r="B580" s="114" t="s">
        <v>418</v>
      </c>
      <c r="C580" s="114" t="s">
        <v>419</v>
      </c>
      <c r="D580" s="115" t="s">
        <v>420</v>
      </c>
      <c r="E580" s="114" t="s">
        <v>421</v>
      </c>
      <c r="F580" s="116" t="s">
        <v>422</v>
      </c>
      <c r="G580" s="114" t="s">
        <v>423</v>
      </c>
      <c r="H580" s="114" t="s">
        <v>424</v>
      </c>
      <c r="I580" s="102"/>
    </row>
    <row r="581" customFormat="false" ht="15" hidden="false" customHeight="false" outlineLevel="0" collapsed="false">
      <c r="A581" s="117" t="s">
        <v>425</v>
      </c>
      <c r="B581" s="117" t="s">
        <v>1164</v>
      </c>
      <c r="C581" s="117" t="s">
        <v>431</v>
      </c>
      <c r="D581" s="118" t="s">
        <v>232</v>
      </c>
      <c r="E581" s="117" t="s">
        <v>8</v>
      </c>
      <c r="F581" s="119" t="n">
        <v>1</v>
      </c>
      <c r="G581" s="120" t="n">
        <v>11.74</v>
      </c>
      <c r="H581" s="120" t="n">
        <v>11.74</v>
      </c>
      <c r="I581" s="102"/>
    </row>
    <row r="582" customFormat="false" ht="15" hidden="false" customHeight="false" outlineLevel="0" collapsed="false">
      <c r="A582" s="128" t="s">
        <v>434</v>
      </c>
      <c r="B582" s="128" t="s">
        <v>1031</v>
      </c>
      <c r="C582" s="128" t="s">
        <v>431</v>
      </c>
      <c r="D582" s="129" t="s">
        <v>1032</v>
      </c>
      <c r="E582" s="128" t="s">
        <v>526</v>
      </c>
      <c r="F582" s="130" t="n">
        <v>0.14</v>
      </c>
      <c r="G582" s="131" t="n">
        <v>18.01</v>
      </c>
      <c r="H582" s="131" t="n">
        <v>2.52</v>
      </c>
      <c r="I582" s="102"/>
    </row>
    <row r="583" customFormat="false" ht="15" hidden="false" customHeight="false" outlineLevel="0" collapsed="false">
      <c r="A583" s="128" t="s">
        <v>434</v>
      </c>
      <c r="B583" s="128" t="s">
        <v>1019</v>
      </c>
      <c r="C583" s="128" t="s">
        <v>431</v>
      </c>
      <c r="D583" s="129" t="s">
        <v>1020</v>
      </c>
      <c r="E583" s="128" t="s">
        <v>526</v>
      </c>
      <c r="F583" s="130" t="n">
        <v>0.14</v>
      </c>
      <c r="G583" s="131" t="n">
        <v>22.49</v>
      </c>
      <c r="H583" s="131" t="n">
        <v>3.14</v>
      </c>
      <c r="I583" s="102"/>
    </row>
    <row r="584" customFormat="false" ht="15" hidden="false" customHeight="false" outlineLevel="0" collapsed="false">
      <c r="A584" s="132" t="s">
        <v>437</v>
      </c>
      <c r="B584" s="132" t="s">
        <v>1033</v>
      </c>
      <c r="C584" s="132" t="s">
        <v>431</v>
      </c>
      <c r="D584" s="133" t="s">
        <v>1034</v>
      </c>
      <c r="E584" s="132" t="s">
        <v>8</v>
      </c>
      <c r="F584" s="134" t="n">
        <v>0.0148</v>
      </c>
      <c r="G584" s="135" t="n">
        <v>55.4</v>
      </c>
      <c r="H584" s="135" t="n">
        <v>0.81</v>
      </c>
      <c r="I584" s="102"/>
    </row>
    <row r="585" customFormat="false" ht="15" hidden="false" customHeight="false" outlineLevel="0" collapsed="false">
      <c r="A585" s="132" t="s">
        <v>437</v>
      </c>
      <c r="B585" s="132" t="s">
        <v>1035</v>
      </c>
      <c r="C585" s="132" t="s">
        <v>431</v>
      </c>
      <c r="D585" s="133" t="s">
        <v>1036</v>
      </c>
      <c r="E585" s="132" t="s">
        <v>8</v>
      </c>
      <c r="F585" s="134" t="n">
        <v>0.051</v>
      </c>
      <c r="G585" s="135" t="n">
        <v>2.06</v>
      </c>
      <c r="H585" s="135" t="n">
        <v>0.1</v>
      </c>
      <c r="I585" s="102"/>
    </row>
    <row r="586" customFormat="false" ht="15" hidden="false" customHeight="false" outlineLevel="0" collapsed="false">
      <c r="A586" s="132" t="s">
        <v>437</v>
      </c>
      <c r="B586" s="132" t="s">
        <v>1037</v>
      </c>
      <c r="C586" s="132" t="s">
        <v>431</v>
      </c>
      <c r="D586" s="133" t="s">
        <v>1038</v>
      </c>
      <c r="E586" s="132" t="s">
        <v>8</v>
      </c>
      <c r="F586" s="134" t="n">
        <v>0.015</v>
      </c>
      <c r="G586" s="135" t="n">
        <v>62.76</v>
      </c>
      <c r="H586" s="135" t="n">
        <v>0.94</v>
      </c>
      <c r="I586" s="102"/>
    </row>
    <row r="587" customFormat="false" ht="15" hidden="false" customHeight="false" outlineLevel="0" collapsed="false">
      <c r="A587" s="132" t="s">
        <v>437</v>
      </c>
      <c r="B587" s="132" t="s">
        <v>1165</v>
      </c>
      <c r="C587" s="132" t="s">
        <v>431</v>
      </c>
      <c r="D587" s="133" t="s">
        <v>1166</v>
      </c>
      <c r="E587" s="132" t="s">
        <v>8</v>
      </c>
      <c r="F587" s="134" t="n">
        <v>1</v>
      </c>
      <c r="G587" s="135" t="n">
        <v>4.23</v>
      </c>
      <c r="H587" s="135" t="n">
        <v>4.23</v>
      </c>
      <c r="I587" s="102"/>
    </row>
    <row r="588" customFormat="false" ht="15" hidden="false" customHeight="false" outlineLevel="0" collapsed="false">
      <c r="A588" s="121"/>
      <c r="B588" s="121"/>
      <c r="C588" s="121"/>
      <c r="D588" s="121"/>
      <c r="E588" s="121"/>
      <c r="F588" s="122"/>
      <c r="G588" s="123"/>
      <c r="H588" s="124"/>
      <c r="I588" s="102"/>
    </row>
    <row r="589" customFormat="false" ht="15" hidden="false" customHeight="false" outlineLevel="0" collapsed="false">
      <c r="A589" s="125"/>
      <c r="B589" s="125"/>
      <c r="C589" s="125"/>
      <c r="D589" s="125"/>
      <c r="E589" s="125"/>
      <c r="F589" s="126"/>
      <c r="G589" s="127"/>
      <c r="H589" s="127"/>
      <c r="I589" s="102"/>
    </row>
    <row r="590" customFormat="false" ht="15" hidden="false" customHeight="false" outlineLevel="0" collapsed="false">
      <c r="A590" s="114" t="s">
        <v>1167</v>
      </c>
      <c r="B590" s="114" t="s">
        <v>418</v>
      </c>
      <c r="C590" s="114" t="s">
        <v>419</v>
      </c>
      <c r="D590" s="115" t="s">
        <v>420</v>
      </c>
      <c r="E590" s="114" t="s">
        <v>421</v>
      </c>
      <c r="F590" s="116" t="s">
        <v>422</v>
      </c>
      <c r="G590" s="114" t="s">
        <v>423</v>
      </c>
      <c r="H590" s="114" t="s">
        <v>424</v>
      </c>
      <c r="I590" s="102"/>
    </row>
    <row r="591" customFormat="false" ht="15" hidden="false" customHeight="false" outlineLevel="0" collapsed="false">
      <c r="A591" s="117" t="s">
        <v>425</v>
      </c>
      <c r="B591" s="117" t="s">
        <v>1168</v>
      </c>
      <c r="C591" s="117" t="s">
        <v>431</v>
      </c>
      <c r="D591" s="118" t="s">
        <v>234</v>
      </c>
      <c r="E591" s="117" t="s">
        <v>8</v>
      </c>
      <c r="F591" s="119" t="n">
        <v>1</v>
      </c>
      <c r="G591" s="120" t="n">
        <v>6.87</v>
      </c>
      <c r="H591" s="120" t="n">
        <v>6.87</v>
      </c>
      <c r="I591" s="102"/>
    </row>
    <row r="592" customFormat="false" ht="15" hidden="false" customHeight="false" outlineLevel="0" collapsed="false">
      <c r="A592" s="128" t="s">
        <v>434</v>
      </c>
      <c r="B592" s="128" t="s">
        <v>1031</v>
      </c>
      <c r="C592" s="128" t="s">
        <v>431</v>
      </c>
      <c r="D592" s="129" t="s">
        <v>1032</v>
      </c>
      <c r="E592" s="128" t="s">
        <v>526</v>
      </c>
      <c r="F592" s="130" t="n">
        <v>0.1</v>
      </c>
      <c r="G592" s="131" t="n">
        <v>18.01</v>
      </c>
      <c r="H592" s="131" t="n">
        <v>1.8</v>
      </c>
      <c r="I592" s="102"/>
    </row>
    <row r="593" customFormat="false" ht="15" hidden="false" customHeight="false" outlineLevel="0" collapsed="false">
      <c r="A593" s="128" t="s">
        <v>434</v>
      </c>
      <c r="B593" s="128" t="s">
        <v>1019</v>
      </c>
      <c r="C593" s="128" t="s">
        <v>431</v>
      </c>
      <c r="D593" s="129" t="s">
        <v>1020</v>
      </c>
      <c r="E593" s="128" t="s">
        <v>526</v>
      </c>
      <c r="F593" s="130" t="n">
        <v>0.1</v>
      </c>
      <c r="G593" s="131" t="n">
        <v>22.49</v>
      </c>
      <c r="H593" s="131" t="n">
        <v>2.24</v>
      </c>
      <c r="I593" s="102"/>
    </row>
    <row r="594" customFormat="false" ht="15" hidden="false" customHeight="false" outlineLevel="0" collapsed="false">
      <c r="A594" s="132" t="s">
        <v>437</v>
      </c>
      <c r="B594" s="132" t="s">
        <v>1033</v>
      </c>
      <c r="C594" s="132" t="s">
        <v>431</v>
      </c>
      <c r="D594" s="133" t="s">
        <v>1034</v>
      </c>
      <c r="E594" s="132" t="s">
        <v>8</v>
      </c>
      <c r="F594" s="134" t="n">
        <v>0.0099</v>
      </c>
      <c r="G594" s="135" t="n">
        <v>55.4</v>
      </c>
      <c r="H594" s="135" t="n">
        <v>0.54</v>
      </c>
      <c r="I594" s="102"/>
    </row>
    <row r="595" customFormat="false" ht="15" hidden="false" customHeight="false" outlineLevel="0" collapsed="false">
      <c r="A595" s="132" t="s">
        <v>437</v>
      </c>
      <c r="B595" s="132" t="s">
        <v>1169</v>
      </c>
      <c r="C595" s="132" t="s">
        <v>431</v>
      </c>
      <c r="D595" s="133" t="s">
        <v>1170</v>
      </c>
      <c r="E595" s="132" t="s">
        <v>8</v>
      </c>
      <c r="F595" s="134" t="n">
        <v>1</v>
      </c>
      <c r="G595" s="135" t="n">
        <v>1.31</v>
      </c>
      <c r="H595" s="135" t="n">
        <v>1.31</v>
      </c>
      <c r="I595" s="102"/>
    </row>
    <row r="596" customFormat="false" ht="15" hidden="false" customHeight="false" outlineLevel="0" collapsed="false">
      <c r="A596" s="132" t="s">
        <v>437</v>
      </c>
      <c r="B596" s="132" t="s">
        <v>1035</v>
      </c>
      <c r="C596" s="132" t="s">
        <v>431</v>
      </c>
      <c r="D596" s="133" t="s">
        <v>1036</v>
      </c>
      <c r="E596" s="132" t="s">
        <v>8</v>
      </c>
      <c r="F596" s="134" t="n">
        <v>0.021</v>
      </c>
      <c r="G596" s="135" t="n">
        <v>2.06</v>
      </c>
      <c r="H596" s="135" t="n">
        <v>0.04</v>
      </c>
      <c r="I596" s="102"/>
    </row>
    <row r="597" customFormat="false" ht="15" hidden="false" customHeight="false" outlineLevel="0" collapsed="false">
      <c r="A597" s="132" t="s">
        <v>437</v>
      </c>
      <c r="B597" s="132" t="s">
        <v>1037</v>
      </c>
      <c r="C597" s="132" t="s">
        <v>431</v>
      </c>
      <c r="D597" s="133" t="s">
        <v>1038</v>
      </c>
      <c r="E597" s="132" t="s">
        <v>8</v>
      </c>
      <c r="F597" s="134" t="n">
        <v>0.015</v>
      </c>
      <c r="G597" s="135" t="n">
        <v>62.76</v>
      </c>
      <c r="H597" s="135" t="n">
        <v>0.94</v>
      </c>
      <c r="I597" s="102"/>
    </row>
    <row r="598" customFormat="false" ht="15" hidden="false" customHeight="false" outlineLevel="0" collapsed="false">
      <c r="A598" s="121"/>
      <c r="B598" s="121"/>
      <c r="C598" s="121"/>
      <c r="D598" s="121"/>
      <c r="E598" s="121"/>
      <c r="F598" s="122"/>
      <c r="G598" s="123"/>
      <c r="H598" s="124"/>
      <c r="I598" s="102"/>
    </row>
    <row r="599" customFormat="false" ht="15" hidden="false" customHeight="false" outlineLevel="0" collapsed="false">
      <c r="A599" s="125"/>
      <c r="B599" s="125"/>
      <c r="C599" s="125"/>
      <c r="D599" s="125"/>
      <c r="E599" s="125"/>
      <c r="F599" s="126"/>
      <c r="G599" s="127"/>
      <c r="H599" s="127"/>
      <c r="I599" s="102"/>
    </row>
    <row r="600" customFormat="false" ht="15" hidden="false" customHeight="false" outlineLevel="0" collapsed="false">
      <c r="A600" s="114" t="s">
        <v>1171</v>
      </c>
      <c r="B600" s="114" t="s">
        <v>418</v>
      </c>
      <c r="C600" s="114" t="s">
        <v>419</v>
      </c>
      <c r="D600" s="115" t="s">
        <v>420</v>
      </c>
      <c r="E600" s="114" t="s">
        <v>421</v>
      </c>
      <c r="F600" s="116" t="s">
        <v>422</v>
      </c>
      <c r="G600" s="114" t="s">
        <v>423</v>
      </c>
      <c r="H600" s="114" t="s">
        <v>424</v>
      </c>
      <c r="I600" s="102"/>
    </row>
    <row r="601" customFormat="false" ht="15" hidden="false" customHeight="false" outlineLevel="0" collapsed="false">
      <c r="A601" s="117" t="s">
        <v>425</v>
      </c>
      <c r="B601" s="117" t="s">
        <v>1172</v>
      </c>
      <c r="C601" s="117" t="s">
        <v>431</v>
      </c>
      <c r="D601" s="118" t="s">
        <v>236</v>
      </c>
      <c r="E601" s="117" t="s">
        <v>8</v>
      </c>
      <c r="F601" s="119" t="n">
        <v>1</v>
      </c>
      <c r="G601" s="120" t="n">
        <v>11.27</v>
      </c>
      <c r="H601" s="120" t="n">
        <v>11.27</v>
      </c>
      <c r="I601" s="102"/>
    </row>
    <row r="602" customFormat="false" ht="15" hidden="false" customHeight="false" outlineLevel="0" collapsed="false">
      <c r="A602" s="128" t="s">
        <v>434</v>
      </c>
      <c r="B602" s="128" t="s">
        <v>1031</v>
      </c>
      <c r="C602" s="128" t="s">
        <v>431</v>
      </c>
      <c r="D602" s="129" t="s">
        <v>1032</v>
      </c>
      <c r="E602" s="128" t="s">
        <v>526</v>
      </c>
      <c r="F602" s="130" t="n">
        <v>0.13</v>
      </c>
      <c r="G602" s="131" t="n">
        <v>18.01</v>
      </c>
      <c r="H602" s="131" t="n">
        <v>2.34</v>
      </c>
      <c r="I602" s="102"/>
    </row>
    <row r="603" customFormat="false" ht="15" hidden="false" customHeight="false" outlineLevel="0" collapsed="false">
      <c r="A603" s="128" t="s">
        <v>434</v>
      </c>
      <c r="B603" s="128" t="s">
        <v>1019</v>
      </c>
      <c r="C603" s="128" t="s">
        <v>431</v>
      </c>
      <c r="D603" s="129" t="s">
        <v>1020</v>
      </c>
      <c r="E603" s="128" t="s">
        <v>526</v>
      </c>
      <c r="F603" s="130" t="n">
        <v>0.13</v>
      </c>
      <c r="G603" s="131" t="n">
        <v>22.49</v>
      </c>
      <c r="H603" s="131" t="n">
        <v>2.92</v>
      </c>
      <c r="I603" s="102"/>
    </row>
    <row r="604" customFormat="false" ht="15" hidden="false" customHeight="false" outlineLevel="0" collapsed="false">
      <c r="A604" s="132" t="s">
        <v>437</v>
      </c>
      <c r="B604" s="132" t="s">
        <v>1111</v>
      </c>
      <c r="C604" s="132" t="s">
        <v>431</v>
      </c>
      <c r="D604" s="133" t="s">
        <v>1112</v>
      </c>
      <c r="E604" s="132" t="s">
        <v>8</v>
      </c>
      <c r="F604" s="134" t="n">
        <v>1</v>
      </c>
      <c r="G604" s="135" t="n">
        <v>1.66</v>
      </c>
      <c r="H604" s="135" t="n">
        <v>1.66</v>
      </c>
      <c r="I604" s="102"/>
    </row>
    <row r="605" customFormat="false" ht="15" hidden="false" customHeight="false" outlineLevel="0" collapsed="false">
      <c r="A605" s="132" t="s">
        <v>437</v>
      </c>
      <c r="B605" s="132" t="s">
        <v>1173</v>
      </c>
      <c r="C605" s="132" t="s">
        <v>431</v>
      </c>
      <c r="D605" s="133" t="s">
        <v>1174</v>
      </c>
      <c r="E605" s="132" t="s">
        <v>8</v>
      </c>
      <c r="F605" s="134" t="n">
        <v>1</v>
      </c>
      <c r="G605" s="135" t="n">
        <v>3.9</v>
      </c>
      <c r="H605" s="135" t="n">
        <v>3.9</v>
      </c>
      <c r="I605" s="102"/>
    </row>
    <row r="606" customFormat="false" ht="15" hidden="false" customHeight="false" outlineLevel="0" collapsed="false">
      <c r="A606" s="132" t="s">
        <v>437</v>
      </c>
      <c r="B606" s="132" t="s">
        <v>1115</v>
      </c>
      <c r="C606" s="132" t="s">
        <v>431</v>
      </c>
      <c r="D606" s="133" t="s">
        <v>1116</v>
      </c>
      <c r="E606" s="132" t="s">
        <v>8</v>
      </c>
      <c r="F606" s="134" t="n">
        <v>0.02</v>
      </c>
      <c r="G606" s="135" t="n">
        <v>22.86</v>
      </c>
      <c r="H606" s="135" t="n">
        <v>0.45</v>
      </c>
      <c r="I606" s="102"/>
    </row>
    <row r="607" customFormat="false" ht="15" hidden="false" customHeight="false" outlineLevel="0" collapsed="false">
      <c r="A607" s="121"/>
      <c r="B607" s="121"/>
      <c r="C607" s="121"/>
      <c r="D607" s="121"/>
      <c r="E607" s="121"/>
      <c r="F607" s="122"/>
      <c r="G607" s="123"/>
      <c r="H607" s="124"/>
      <c r="I607" s="102"/>
    </row>
    <row r="608" customFormat="false" ht="15" hidden="false" customHeight="false" outlineLevel="0" collapsed="false">
      <c r="A608" s="125"/>
      <c r="B608" s="125"/>
      <c r="C608" s="125"/>
      <c r="D608" s="125"/>
      <c r="E608" s="125"/>
      <c r="F608" s="126"/>
      <c r="G608" s="127"/>
      <c r="H608" s="127"/>
      <c r="I608" s="102"/>
    </row>
    <row r="609" customFormat="false" ht="15" hidden="false" customHeight="false" outlineLevel="0" collapsed="false">
      <c r="A609" s="114" t="s">
        <v>1175</v>
      </c>
      <c r="B609" s="114" t="s">
        <v>418</v>
      </c>
      <c r="C609" s="114" t="s">
        <v>419</v>
      </c>
      <c r="D609" s="115" t="s">
        <v>420</v>
      </c>
      <c r="E609" s="114" t="s">
        <v>421</v>
      </c>
      <c r="F609" s="116" t="s">
        <v>422</v>
      </c>
      <c r="G609" s="114" t="s">
        <v>423</v>
      </c>
      <c r="H609" s="114" t="s">
        <v>424</v>
      </c>
      <c r="I609" s="102"/>
    </row>
    <row r="610" customFormat="false" ht="15" hidden="false" customHeight="false" outlineLevel="0" collapsed="false">
      <c r="A610" s="117" t="s">
        <v>425</v>
      </c>
      <c r="B610" s="117" t="s">
        <v>1176</v>
      </c>
      <c r="C610" s="117" t="s">
        <v>431</v>
      </c>
      <c r="D610" s="118" t="s">
        <v>238</v>
      </c>
      <c r="E610" s="117" t="s">
        <v>8</v>
      </c>
      <c r="F610" s="119" t="n">
        <v>1</v>
      </c>
      <c r="G610" s="120" t="n">
        <v>10.12</v>
      </c>
      <c r="H610" s="120" t="n">
        <v>10.12</v>
      </c>
      <c r="I610" s="102"/>
    </row>
    <row r="611" customFormat="false" ht="15" hidden="false" customHeight="false" outlineLevel="0" collapsed="false">
      <c r="A611" s="128" t="s">
        <v>434</v>
      </c>
      <c r="B611" s="128" t="s">
        <v>1031</v>
      </c>
      <c r="C611" s="128" t="s">
        <v>431</v>
      </c>
      <c r="D611" s="129" t="s">
        <v>1032</v>
      </c>
      <c r="E611" s="128" t="s">
        <v>526</v>
      </c>
      <c r="F611" s="130" t="n">
        <v>0.1</v>
      </c>
      <c r="G611" s="131" t="n">
        <v>18.01</v>
      </c>
      <c r="H611" s="131" t="n">
        <v>1.8</v>
      </c>
      <c r="I611" s="102"/>
    </row>
    <row r="612" customFormat="false" ht="15" hidden="false" customHeight="false" outlineLevel="0" collapsed="false">
      <c r="A612" s="128" t="s">
        <v>434</v>
      </c>
      <c r="B612" s="128" t="s">
        <v>1019</v>
      </c>
      <c r="C612" s="128" t="s">
        <v>431</v>
      </c>
      <c r="D612" s="129" t="s">
        <v>1020</v>
      </c>
      <c r="E612" s="128" t="s">
        <v>526</v>
      </c>
      <c r="F612" s="130" t="n">
        <v>0.1</v>
      </c>
      <c r="G612" s="131" t="n">
        <v>22.49</v>
      </c>
      <c r="H612" s="131" t="n">
        <v>2.24</v>
      </c>
      <c r="I612" s="102"/>
    </row>
    <row r="613" customFormat="false" ht="15" hidden="false" customHeight="false" outlineLevel="0" collapsed="false">
      <c r="A613" s="132" t="s">
        <v>437</v>
      </c>
      <c r="B613" s="132" t="s">
        <v>1033</v>
      </c>
      <c r="C613" s="132" t="s">
        <v>431</v>
      </c>
      <c r="D613" s="133" t="s">
        <v>1034</v>
      </c>
      <c r="E613" s="132" t="s">
        <v>8</v>
      </c>
      <c r="F613" s="134" t="n">
        <v>0.0099</v>
      </c>
      <c r="G613" s="135" t="n">
        <v>55.4</v>
      </c>
      <c r="H613" s="135" t="n">
        <v>0.54</v>
      </c>
      <c r="I613" s="102"/>
    </row>
    <row r="614" customFormat="false" ht="15" hidden="false" customHeight="false" outlineLevel="0" collapsed="false">
      <c r="A614" s="132" t="s">
        <v>437</v>
      </c>
      <c r="B614" s="132" t="s">
        <v>1177</v>
      </c>
      <c r="C614" s="132" t="s">
        <v>431</v>
      </c>
      <c r="D614" s="133" t="s">
        <v>1178</v>
      </c>
      <c r="E614" s="132" t="s">
        <v>8</v>
      </c>
      <c r="F614" s="134" t="n">
        <v>1</v>
      </c>
      <c r="G614" s="135" t="n">
        <v>4.56</v>
      </c>
      <c r="H614" s="135" t="n">
        <v>4.56</v>
      </c>
      <c r="I614" s="102"/>
    </row>
    <row r="615" customFormat="false" ht="15" hidden="false" customHeight="false" outlineLevel="0" collapsed="false">
      <c r="A615" s="132" t="s">
        <v>437</v>
      </c>
      <c r="B615" s="132" t="s">
        <v>1035</v>
      </c>
      <c r="C615" s="132" t="s">
        <v>431</v>
      </c>
      <c r="D615" s="133" t="s">
        <v>1036</v>
      </c>
      <c r="E615" s="132" t="s">
        <v>8</v>
      </c>
      <c r="F615" s="134" t="n">
        <v>0.021</v>
      </c>
      <c r="G615" s="135" t="n">
        <v>2.06</v>
      </c>
      <c r="H615" s="135" t="n">
        <v>0.04</v>
      </c>
      <c r="I615" s="102"/>
    </row>
    <row r="616" customFormat="false" ht="15" hidden="false" customHeight="false" outlineLevel="0" collapsed="false">
      <c r="A616" s="132" t="s">
        <v>437</v>
      </c>
      <c r="B616" s="132" t="s">
        <v>1037</v>
      </c>
      <c r="C616" s="132" t="s">
        <v>431</v>
      </c>
      <c r="D616" s="133" t="s">
        <v>1038</v>
      </c>
      <c r="E616" s="132" t="s">
        <v>8</v>
      </c>
      <c r="F616" s="134" t="n">
        <v>0.015</v>
      </c>
      <c r="G616" s="135" t="n">
        <v>62.76</v>
      </c>
      <c r="H616" s="135" t="n">
        <v>0.94</v>
      </c>
      <c r="I616" s="102"/>
    </row>
    <row r="617" customFormat="false" ht="15" hidden="false" customHeight="false" outlineLevel="0" collapsed="false">
      <c r="A617" s="121"/>
      <c r="B617" s="121"/>
      <c r="C617" s="121"/>
      <c r="D617" s="121"/>
      <c r="E617" s="121"/>
      <c r="F617" s="122"/>
      <c r="G617" s="123"/>
      <c r="H617" s="124"/>
      <c r="I617" s="102"/>
    </row>
    <row r="618" customFormat="false" ht="15" hidden="false" customHeight="false" outlineLevel="0" collapsed="false">
      <c r="A618" s="125"/>
      <c r="B618" s="125"/>
      <c r="C618" s="125"/>
      <c r="D618" s="125"/>
      <c r="E618" s="125"/>
      <c r="F618" s="126"/>
      <c r="G618" s="127"/>
      <c r="H618" s="127"/>
      <c r="I618" s="102"/>
    </row>
    <row r="619" customFormat="false" ht="15" hidden="false" customHeight="false" outlineLevel="0" collapsed="false">
      <c r="A619" s="114" t="s">
        <v>1179</v>
      </c>
      <c r="B619" s="114" t="s">
        <v>418</v>
      </c>
      <c r="C619" s="114" t="s">
        <v>419</v>
      </c>
      <c r="D619" s="115" t="s">
        <v>420</v>
      </c>
      <c r="E619" s="114" t="s">
        <v>421</v>
      </c>
      <c r="F619" s="116" t="s">
        <v>422</v>
      </c>
      <c r="G619" s="114" t="s">
        <v>423</v>
      </c>
      <c r="H619" s="114" t="s">
        <v>424</v>
      </c>
      <c r="I619" s="102"/>
    </row>
    <row r="620" customFormat="false" ht="15" hidden="false" customHeight="false" outlineLevel="0" collapsed="false">
      <c r="A620" s="117" t="s">
        <v>425</v>
      </c>
      <c r="B620" s="117" t="s">
        <v>1180</v>
      </c>
      <c r="C620" s="117" t="s">
        <v>431</v>
      </c>
      <c r="D620" s="118" t="s">
        <v>240</v>
      </c>
      <c r="E620" s="117" t="s">
        <v>8</v>
      </c>
      <c r="F620" s="119" t="n">
        <v>1</v>
      </c>
      <c r="G620" s="120" t="n">
        <v>6.85</v>
      </c>
      <c r="H620" s="120" t="n">
        <v>6.85</v>
      </c>
      <c r="I620" s="102"/>
    </row>
    <row r="621" customFormat="false" ht="15" hidden="false" customHeight="false" outlineLevel="0" collapsed="false">
      <c r="A621" s="128" t="s">
        <v>434</v>
      </c>
      <c r="B621" s="128" t="s">
        <v>1031</v>
      </c>
      <c r="C621" s="128" t="s">
        <v>431</v>
      </c>
      <c r="D621" s="129" t="s">
        <v>1032</v>
      </c>
      <c r="E621" s="128" t="s">
        <v>526</v>
      </c>
      <c r="F621" s="130" t="n">
        <v>0.04</v>
      </c>
      <c r="G621" s="131" t="n">
        <v>18.01</v>
      </c>
      <c r="H621" s="131" t="n">
        <v>0.72</v>
      </c>
      <c r="I621" s="102"/>
    </row>
    <row r="622" customFormat="false" ht="15" hidden="false" customHeight="false" outlineLevel="0" collapsed="false">
      <c r="A622" s="128" t="s">
        <v>434</v>
      </c>
      <c r="B622" s="128" t="s">
        <v>1019</v>
      </c>
      <c r="C622" s="128" t="s">
        <v>431</v>
      </c>
      <c r="D622" s="129" t="s">
        <v>1020</v>
      </c>
      <c r="E622" s="128" t="s">
        <v>526</v>
      </c>
      <c r="F622" s="130" t="n">
        <v>0.04</v>
      </c>
      <c r="G622" s="131" t="n">
        <v>22.49</v>
      </c>
      <c r="H622" s="131" t="n">
        <v>0.89</v>
      </c>
      <c r="I622" s="102"/>
    </row>
    <row r="623" customFormat="false" ht="15" hidden="false" customHeight="false" outlineLevel="0" collapsed="false">
      <c r="A623" s="132" t="s">
        <v>437</v>
      </c>
      <c r="B623" s="132" t="s">
        <v>1111</v>
      </c>
      <c r="C623" s="132" t="s">
        <v>431</v>
      </c>
      <c r="D623" s="133" t="s">
        <v>1112</v>
      </c>
      <c r="E623" s="132" t="s">
        <v>8</v>
      </c>
      <c r="F623" s="134" t="n">
        <v>1</v>
      </c>
      <c r="G623" s="135" t="n">
        <v>1.66</v>
      </c>
      <c r="H623" s="135" t="n">
        <v>1.66</v>
      </c>
      <c r="I623" s="102"/>
    </row>
    <row r="624" customFormat="false" ht="15" hidden="false" customHeight="false" outlineLevel="0" collapsed="false">
      <c r="A624" s="132" t="s">
        <v>437</v>
      </c>
      <c r="B624" s="132" t="s">
        <v>1181</v>
      </c>
      <c r="C624" s="132" t="s">
        <v>431</v>
      </c>
      <c r="D624" s="133" t="s">
        <v>1182</v>
      </c>
      <c r="E624" s="132" t="s">
        <v>8</v>
      </c>
      <c r="F624" s="134" t="n">
        <v>1</v>
      </c>
      <c r="G624" s="135" t="n">
        <v>3.13</v>
      </c>
      <c r="H624" s="135" t="n">
        <v>3.13</v>
      </c>
      <c r="I624" s="102"/>
    </row>
    <row r="625" customFormat="false" ht="15" hidden="false" customHeight="false" outlineLevel="0" collapsed="false">
      <c r="A625" s="132" t="s">
        <v>437</v>
      </c>
      <c r="B625" s="132" t="s">
        <v>1115</v>
      </c>
      <c r="C625" s="132" t="s">
        <v>431</v>
      </c>
      <c r="D625" s="133" t="s">
        <v>1116</v>
      </c>
      <c r="E625" s="132" t="s">
        <v>8</v>
      </c>
      <c r="F625" s="134" t="n">
        <v>0.02</v>
      </c>
      <c r="G625" s="135" t="n">
        <v>22.86</v>
      </c>
      <c r="H625" s="135" t="n">
        <v>0.45</v>
      </c>
      <c r="I625" s="102"/>
    </row>
    <row r="626" customFormat="false" ht="15" hidden="false" customHeight="false" outlineLevel="0" collapsed="false">
      <c r="A626" s="121"/>
      <c r="B626" s="121"/>
      <c r="C626" s="121"/>
      <c r="D626" s="121"/>
      <c r="E626" s="121"/>
      <c r="F626" s="122"/>
      <c r="G626" s="123"/>
      <c r="H626" s="124"/>
      <c r="I626" s="102"/>
    </row>
    <row r="627" customFormat="false" ht="15" hidden="false" customHeight="false" outlineLevel="0" collapsed="false">
      <c r="A627" s="125"/>
      <c r="B627" s="125"/>
      <c r="C627" s="125"/>
      <c r="D627" s="125"/>
      <c r="E627" s="125"/>
      <c r="F627" s="126"/>
      <c r="G627" s="127"/>
      <c r="H627" s="127"/>
      <c r="I627" s="102"/>
    </row>
    <row r="628" customFormat="false" ht="15" hidden="false" customHeight="false" outlineLevel="0" collapsed="false">
      <c r="A628" s="114" t="s">
        <v>1183</v>
      </c>
      <c r="B628" s="114" t="s">
        <v>418</v>
      </c>
      <c r="C628" s="114" t="s">
        <v>419</v>
      </c>
      <c r="D628" s="115" t="s">
        <v>420</v>
      </c>
      <c r="E628" s="114" t="s">
        <v>421</v>
      </c>
      <c r="F628" s="116" t="s">
        <v>422</v>
      </c>
      <c r="G628" s="114" t="s">
        <v>423</v>
      </c>
      <c r="H628" s="114" t="s">
        <v>424</v>
      </c>
      <c r="I628" s="102"/>
    </row>
    <row r="629" customFormat="false" ht="15" hidden="false" customHeight="false" outlineLevel="0" collapsed="false">
      <c r="A629" s="117" t="s">
        <v>425</v>
      </c>
      <c r="B629" s="117" t="s">
        <v>1184</v>
      </c>
      <c r="C629" s="117" t="s">
        <v>431</v>
      </c>
      <c r="D629" s="118" t="s">
        <v>242</v>
      </c>
      <c r="E629" s="117" t="s">
        <v>8</v>
      </c>
      <c r="F629" s="119" t="n">
        <v>1</v>
      </c>
      <c r="G629" s="120" t="n">
        <v>17.68</v>
      </c>
      <c r="H629" s="120" t="n">
        <v>17.68</v>
      </c>
      <c r="I629" s="102"/>
    </row>
    <row r="630" customFormat="false" ht="15" hidden="false" customHeight="false" outlineLevel="0" collapsed="false">
      <c r="A630" s="128" t="s">
        <v>434</v>
      </c>
      <c r="B630" s="128" t="s">
        <v>1031</v>
      </c>
      <c r="C630" s="128" t="s">
        <v>431</v>
      </c>
      <c r="D630" s="129" t="s">
        <v>1032</v>
      </c>
      <c r="E630" s="128" t="s">
        <v>526</v>
      </c>
      <c r="F630" s="130" t="n">
        <v>0.06</v>
      </c>
      <c r="G630" s="131" t="n">
        <v>18.01</v>
      </c>
      <c r="H630" s="131" t="n">
        <v>1.08</v>
      </c>
      <c r="I630" s="102"/>
    </row>
    <row r="631" customFormat="false" ht="15" hidden="false" customHeight="false" outlineLevel="0" collapsed="false">
      <c r="A631" s="128" t="s">
        <v>434</v>
      </c>
      <c r="B631" s="128" t="s">
        <v>1019</v>
      </c>
      <c r="C631" s="128" t="s">
        <v>431</v>
      </c>
      <c r="D631" s="129" t="s">
        <v>1020</v>
      </c>
      <c r="E631" s="128" t="s">
        <v>526</v>
      </c>
      <c r="F631" s="130" t="n">
        <v>0.06</v>
      </c>
      <c r="G631" s="131" t="n">
        <v>22.49</v>
      </c>
      <c r="H631" s="131" t="n">
        <v>1.34</v>
      </c>
      <c r="I631" s="102"/>
    </row>
    <row r="632" customFormat="false" ht="15" hidden="false" customHeight="false" outlineLevel="0" collapsed="false">
      <c r="A632" s="132" t="s">
        <v>437</v>
      </c>
      <c r="B632" s="132" t="s">
        <v>1111</v>
      </c>
      <c r="C632" s="132" t="s">
        <v>431</v>
      </c>
      <c r="D632" s="133" t="s">
        <v>1112</v>
      </c>
      <c r="E632" s="132" t="s">
        <v>8</v>
      </c>
      <c r="F632" s="134" t="n">
        <v>2</v>
      </c>
      <c r="G632" s="135" t="n">
        <v>1.66</v>
      </c>
      <c r="H632" s="135" t="n">
        <v>3.32</v>
      </c>
      <c r="I632" s="102"/>
    </row>
    <row r="633" customFormat="false" ht="15" hidden="false" customHeight="false" outlineLevel="0" collapsed="false">
      <c r="A633" s="132" t="s">
        <v>437</v>
      </c>
      <c r="B633" s="132" t="s">
        <v>1185</v>
      </c>
      <c r="C633" s="132" t="s">
        <v>431</v>
      </c>
      <c r="D633" s="133" t="s">
        <v>1186</v>
      </c>
      <c r="E633" s="132" t="s">
        <v>8</v>
      </c>
      <c r="F633" s="134" t="n">
        <v>1</v>
      </c>
      <c r="G633" s="135" t="n">
        <v>11.03</v>
      </c>
      <c r="H633" s="135" t="n">
        <v>11.03</v>
      </c>
      <c r="I633" s="102"/>
    </row>
    <row r="634" customFormat="false" ht="15" hidden="false" customHeight="false" outlineLevel="0" collapsed="false">
      <c r="A634" s="132" t="s">
        <v>437</v>
      </c>
      <c r="B634" s="132" t="s">
        <v>1115</v>
      </c>
      <c r="C634" s="132" t="s">
        <v>431</v>
      </c>
      <c r="D634" s="133" t="s">
        <v>1116</v>
      </c>
      <c r="E634" s="132" t="s">
        <v>8</v>
      </c>
      <c r="F634" s="134" t="n">
        <v>0.04</v>
      </c>
      <c r="G634" s="135" t="n">
        <v>22.86</v>
      </c>
      <c r="H634" s="135" t="n">
        <v>0.91</v>
      </c>
      <c r="I634" s="102"/>
    </row>
    <row r="635" customFormat="false" ht="15" hidden="false" customHeight="false" outlineLevel="0" collapsed="false">
      <c r="A635" s="121"/>
      <c r="B635" s="121"/>
      <c r="C635" s="121"/>
      <c r="D635" s="121"/>
      <c r="E635" s="121"/>
      <c r="F635" s="122"/>
      <c r="G635" s="123"/>
      <c r="H635" s="124"/>
      <c r="I635" s="102"/>
    </row>
    <row r="636" customFormat="false" ht="15" hidden="false" customHeight="false" outlineLevel="0" collapsed="false">
      <c r="A636" s="125"/>
      <c r="B636" s="125"/>
      <c r="C636" s="125"/>
      <c r="D636" s="125"/>
      <c r="E636" s="125"/>
      <c r="F636" s="126"/>
      <c r="G636" s="127"/>
      <c r="H636" s="127"/>
      <c r="I636" s="102"/>
    </row>
    <row r="637" customFormat="false" ht="15" hidden="false" customHeight="false" outlineLevel="0" collapsed="false">
      <c r="A637" s="114" t="s">
        <v>1187</v>
      </c>
      <c r="B637" s="114" t="s">
        <v>418</v>
      </c>
      <c r="C637" s="114" t="s">
        <v>419</v>
      </c>
      <c r="D637" s="115" t="s">
        <v>420</v>
      </c>
      <c r="E637" s="114" t="s">
        <v>421</v>
      </c>
      <c r="F637" s="116" t="s">
        <v>422</v>
      </c>
      <c r="G637" s="114" t="s">
        <v>423</v>
      </c>
      <c r="H637" s="114" t="s">
        <v>424</v>
      </c>
      <c r="I637" s="102"/>
    </row>
    <row r="638" customFormat="false" ht="15" hidden="false" customHeight="false" outlineLevel="0" collapsed="false">
      <c r="A638" s="117" t="s">
        <v>425</v>
      </c>
      <c r="B638" s="117" t="s">
        <v>1188</v>
      </c>
      <c r="C638" s="117" t="s">
        <v>431</v>
      </c>
      <c r="D638" s="118" t="s">
        <v>1189</v>
      </c>
      <c r="E638" s="117" t="s">
        <v>8</v>
      </c>
      <c r="F638" s="119" t="n">
        <v>1</v>
      </c>
      <c r="G638" s="120" t="n">
        <v>5.97</v>
      </c>
      <c r="H638" s="120" t="n">
        <v>5.97</v>
      </c>
      <c r="I638" s="102"/>
    </row>
    <row r="639" customFormat="false" ht="15" hidden="false" customHeight="false" outlineLevel="0" collapsed="false">
      <c r="A639" s="128" t="s">
        <v>434</v>
      </c>
      <c r="B639" s="128" t="s">
        <v>1031</v>
      </c>
      <c r="C639" s="128" t="s">
        <v>431</v>
      </c>
      <c r="D639" s="129" t="s">
        <v>1032</v>
      </c>
      <c r="E639" s="128" t="s">
        <v>526</v>
      </c>
      <c r="F639" s="130" t="n">
        <v>0.07</v>
      </c>
      <c r="G639" s="131" t="n">
        <v>18.01</v>
      </c>
      <c r="H639" s="131" t="n">
        <v>1.26</v>
      </c>
      <c r="I639" s="102"/>
    </row>
    <row r="640" customFormat="false" ht="15" hidden="false" customHeight="false" outlineLevel="0" collapsed="false">
      <c r="A640" s="128" t="s">
        <v>434</v>
      </c>
      <c r="B640" s="128" t="s">
        <v>1019</v>
      </c>
      <c r="C640" s="128" t="s">
        <v>431</v>
      </c>
      <c r="D640" s="129" t="s">
        <v>1020</v>
      </c>
      <c r="E640" s="128" t="s">
        <v>526</v>
      </c>
      <c r="F640" s="130" t="n">
        <v>0.07</v>
      </c>
      <c r="G640" s="131" t="n">
        <v>22.49</v>
      </c>
      <c r="H640" s="131" t="n">
        <v>1.57</v>
      </c>
      <c r="I640" s="102"/>
    </row>
    <row r="641" customFormat="false" ht="15" hidden="false" customHeight="false" outlineLevel="0" collapsed="false">
      <c r="A641" s="132" t="s">
        <v>437</v>
      </c>
      <c r="B641" s="132" t="s">
        <v>1033</v>
      </c>
      <c r="C641" s="132" t="s">
        <v>431</v>
      </c>
      <c r="D641" s="133" t="s">
        <v>1034</v>
      </c>
      <c r="E641" s="132" t="s">
        <v>8</v>
      </c>
      <c r="F641" s="134" t="n">
        <v>0.0099</v>
      </c>
      <c r="G641" s="135" t="n">
        <v>55.4</v>
      </c>
      <c r="H641" s="135" t="n">
        <v>0.54</v>
      </c>
      <c r="I641" s="102"/>
    </row>
    <row r="642" customFormat="false" ht="15" hidden="false" customHeight="false" outlineLevel="0" collapsed="false">
      <c r="A642" s="132" t="s">
        <v>437</v>
      </c>
      <c r="B642" s="132" t="s">
        <v>1190</v>
      </c>
      <c r="C642" s="132" t="s">
        <v>431</v>
      </c>
      <c r="D642" s="133" t="s">
        <v>1191</v>
      </c>
      <c r="E642" s="132" t="s">
        <v>8</v>
      </c>
      <c r="F642" s="134" t="n">
        <v>1</v>
      </c>
      <c r="G642" s="135" t="n">
        <v>1.66</v>
      </c>
      <c r="H642" s="135" t="n">
        <v>1.66</v>
      </c>
      <c r="I642" s="102"/>
    </row>
    <row r="643" customFormat="false" ht="15" hidden="false" customHeight="false" outlineLevel="0" collapsed="false">
      <c r="A643" s="132" t="s">
        <v>437</v>
      </c>
      <c r="B643" s="132" t="s">
        <v>1037</v>
      </c>
      <c r="C643" s="132" t="s">
        <v>431</v>
      </c>
      <c r="D643" s="133" t="s">
        <v>1038</v>
      </c>
      <c r="E643" s="132" t="s">
        <v>8</v>
      </c>
      <c r="F643" s="134" t="n">
        <v>0.015</v>
      </c>
      <c r="G643" s="135" t="n">
        <v>62.76</v>
      </c>
      <c r="H643" s="135" t="n">
        <v>0.94</v>
      </c>
      <c r="I643" s="102"/>
    </row>
    <row r="644" customFormat="false" ht="15" hidden="false" customHeight="false" outlineLevel="0" collapsed="false">
      <c r="A644" s="121"/>
      <c r="B644" s="121"/>
      <c r="C644" s="121"/>
      <c r="D644" s="121"/>
      <c r="E644" s="121"/>
      <c r="F644" s="122"/>
      <c r="G644" s="123"/>
      <c r="H644" s="124"/>
      <c r="I644" s="102"/>
    </row>
    <row r="645" customFormat="false" ht="15" hidden="false" customHeight="false" outlineLevel="0" collapsed="false">
      <c r="A645" s="125"/>
      <c r="B645" s="125"/>
      <c r="C645" s="125"/>
      <c r="D645" s="125"/>
      <c r="E645" s="125"/>
      <c r="F645" s="126"/>
      <c r="G645" s="127"/>
      <c r="H645" s="127"/>
      <c r="I645" s="102"/>
    </row>
    <row r="646" customFormat="false" ht="15" hidden="false" customHeight="false" outlineLevel="0" collapsed="false">
      <c r="A646" s="114" t="s">
        <v>1192</v>
      </c>
      <c r="B646" s="114" t="s">
        <v>418</v>
      </c>
      <c r="C646" s="114" t="s">
        <v>419</v>
      </c>
      <c r="D646" s="115" t="s">
        <v>420</v>
      </c>
      <c r="E646" s="114" t="s">
        <v>421</v>
      </c>
      <c r="F646" s="116" t="s">
        <v>422</v>
      </c>
      <c r="G646" s="114" t="s">
        <v>423</v>
      </c>
      <c r="H646" s="114" t="s">
        <v>424</v>
      </c>
      <c r="I646" s="102"/>
    </row>
    <row r="647" customFormat="false" ht="15" hidden="false" customHeight="false" outlineLevel="0" collapsed="false">
      <c r="A647" s="117" t="s">
        <v>425</v>
      </c>
      <c r="B647" s="117" t="s">
        <v>1193</v>
      </c>
      <c r="C647" s="117" t="s">
        <v>431</v>
      </c>
      <c r="D647" s="118" t="s">
        <v>1194</v>
      </c>
      <c r="E647" s="117" t="s">
        <v>8</v>
      </c>
      <c r="F647" s="119" t="n">
        <v>1</v>
      </c>
      <c r="G647" s="120" t="n">
        <v>6.92</v>
      </c>
      <c r="H647" s="120" t="n">
        <v>6.92</v>
      </c>
      <c r="I647" s="102"/>
    </row>
    <row r="648" customFormat="false" ht="15" hidden="false" customHeight="false" outlineLevel="0" collapsed="false">
      <c r="A648" s="128" t="s">
        <v>434</v>
      </c>
      <c r="B648" s="128" t="s">
        <v>1031</v>
      </c>
      <c r="C648" s="128" t="s">
        <v>431</v>
      </c>
      <c r="D648" s="129" t="s">
        <v>1032</v>
      </c>
      <c r="E648" s="128" t="s">
        <v>526</v>
      </c>
      <c r="F648" s="130" t="n">
        <v>0.03</v>
      </c>
      <c r="G648" s="131" t="n">
        <v>18.01</v>
      </c>
      <c r="H648" s="131" t="n">
        <v>0.54</v>
      </c>
      <c r="I648" s="102"/>
    </row>
    <row r="649" customFormat="false" ht="15" hidden="false" customHeight="false" outlineLevel="0" collapsed="false">
      <c r="A649" s="128" t="s">
        <v>434</v>
      </c>
      <c r="B649" s="128" t="s">
        <v>1019</v>
      </c>
      <c r="C649" s="128" t="s">
        <v>431</v>
      </c>
      <c r="D649" s="129" t="s">
        <v>1020</v>
      </c>
      <c r="E649" s="128" t="s">
        <v>526</v>
      </c>
      <c r="F649" s="130" t="n">
        <v>0.03</v>
      </c>
      <c r="G649" s="131" t="n">
        <v>22.49</v>
      </c>
      <c r="H649" s="131" t="n">
        <v>0.67</v>
      </c>
      <c r="I649" s="102"/>
    </row>
    <row r="650" customFormat="false" ht="15" hidden="false" customHeight="false" outlineLevel="0" collapsed="false">
      <c r="A650" s="132" t="s">
        <v>437</v>
      </c>
      <c r="B650" s="132" t="s">
        <v>1111</v>
      </c>
      <c r="C650" s="132" t="s">
        <v>431</v>
      </c>
      <c r="D650" s="133" t="s">
        <v>1112</v>
      </c>
      <c r="E650" s="132" t="s">
        <v>8</v>
      </c>
      <c r="F650" s="134" t="n">
        <v>1</v>
      </c>
      <c r="G650" s="135" t="n">
        <v>1.66</v>
      </c>
      <c r="H650" s="135" t="n">
        <v>1.66</v>
      </c>
      <c r="I650" s="102"/>
    </row>
    <row r="651" customFormat="false" ht="15" hidden="false" customHeight="false" outlineLevel="0" collapsed="false">
      <c r="A651" s="132" t="s">
        <v>437</v>
      </c>
      <c r="B651" s="132" t="s">
        <v>1195</v>
      </c>
      <c r="C651" s="132" t="s">
        <v>431</v>
      </c>
      <c r="D651" s="133" t="s">
        <v>1196</v>
      </c>
      <c r="E651" s="132" t="s">
        <v>8</v>
      </c>
      <c r="F651" s="134" t="n">
        <v>1</v>
      </c>
      <c r="G651" s="135" t="n">
        <v>3.6</v>
      </c>
      <c r="H651" s="135" t="n">
        <v>3.6</v>
      </c>
      <c r="I651" s="102"/>
    </row>
    <row r="652" customFormat="false" ht="15" hidden="false" customHeight="false" outlineLevel="0" collapsed="false">
      <c r="A652" s="132" t="s">
        <v>437</v>
      </c>
      <c r="B652" s="132" t="s">
        <v>1115</v>
      </c>
      <c r="C652" s="132" t="s">
        <v>431</v>
      </c>
      <c r="D652" s="133" t="s">
        <v>1116</v>
      </c>
      <c r="E652" s="132" t="s">
        <v>8</v>
      </c>
      <c r="F652" s="134" t="n">
        <v>0.02</v>
      </c>
      <c r="G652" s="135" t="n">
        <v>22.86</v>
      </c>
      <c r="H652" s="135" t="n">
        <v>0.45</v>
      </c>
      <c r="I652" s="102"/>
    </row>
    <row r="653" customFormat="false" ht="15" hidden="false" customHeight="false" outlineLevel="0" collapsed="false">
      <c r="A653" s="121"/>
      <c r="B653" s="121"/>
      <c r="C653" s="121"/>
      <c r="D653" s="121"/>
      <c r="E653" s="121"/>
      <c r="F653" s="122"/>
      <c r="G653" s="123"/>
      <c r="H653" s="124"/>
      <c r="I653" s="102"/>
    </row>
    <row r="654" customFormat="false" ht="15" hidden="false" customHeight="false" outlineLevel="0" collapsed="false">
      <c r="A654" s="125"/>
      <c r="B654" s="125"/>
      <c r="C654" s="125"/>
      <c r="D654" s="125"/>
      <c r="E654" s="125"/>
      <c r="F654" s="126"/>
      <c r="G654" s="127"/>
      <c r="H654" s="127"/>
      <c r="I654" s="102"/>
    </row>
    <row r="655" customFormat="false" ht="15" hidden="false" customHeight="false" outlineLevel="0" collapsed="false">
      <c r="A655" s="114" t="s">
        <v>1197</v>
      </c>
      <c r="B655" s="114" t="s">
        <v>418</v>
      </c>
      <c r="C655" s="114" t="s">
        <v>419</v>
      </c>
      <c r="D655" s="115" t="s">
        <v>420</v>
      </c>
      <c r="E655" s="114" t="s">
        <v>421</v>
      </c>
      <c r="F655" s="116" t="s">
        <v>422</v>
      </c>
      <c r="G655" s="114" t="s">
        <v>423</v>
      </c>
      <c r="H655" s="114" t="s">
        <v>424</v>
      </c>
      <c r="I655" s="102"/>
    </row>
    <row r="656" customFormat="false" ht="15" hidden="false" customHeight="false" outlineLevel="0" collapsed="false">
      <c r="A656" s="117" t="s">
        <v>425</v>
      </c>
      <c r="B656" s="117" t="s">
        <v>1198</v>
      </c>
      <c r="C656" s="117" t="s">
        <v>431</v>
      </c>
      <c r="D656" s="118" t="s">
        <v>248</v>
      </c>
      <c r="E656" s="117" t="s">
        <v>8</v>
      </c>
      <c r="F656" s="119" t="n">
        <v>1</v>
      </c>
      <c r="G656" s="120" t="n">
        <v>54.89</v>
      </c>
      <c r="H656" s="120" t="n">
        <v>54.89</v>
      </c>
      <c r="I656" s="102"/>
    </row>
    <row r="657" customFormat="false" ht="15" hidden="false" customHeight="false" outlineLevel="0" collapsed="false">
      <c r="A657" s="128" t="s">
        <v>434</v>
      </c>
      <c r="B657" s="128" t="s">
        <v>1031</v>
      </c>
      <c r="C657" s="128" t="s">
        <v>431</v>
      </c>
      <c r="D657" s="129" t="s">
        <v>1032</v>
      </c>
      <c r="E657" s="128" t="s">
        <v>526</v>
      </c>
      <c r="F657" s="130" t="n">
        <v>0.1133</v>
      </c>
      <c r="G657" s="131" t="n">
        <v>18.01</v>
      </c>
      <c r="H657" s="131" t="n">
        <v>2.04</v>
      </c>
      <c r="I657" s="102"/>
    </row>
    <row r="658" customFormat="false" ht="15" hidden="false" customHeight="false" outlineLevel="0" collapsed="false">
      <c r="A658" s="128" t="s">
        <v>434</v>
      </c>
      <c r="B658" s="128" t="s">
        <v>1019</v>
      </c>
      <c r="C658" s="128" t="s">
        <v>431</v>
      </c>
      <c r="D658" s="129" t="s">
        <v>1020</v>
      </c>
      <c r="E658" s="128" t="s">
        <v>526</v>
      </c>
      <c r="F658" s="130" t="n">
        <v>0.1133</v>
      </c>
      <c r="G658" s="131" t="n">
        <v>22.49</v>
      </c>
      <c r="H658" s="131" t="n">
        <v>2.54</v>
      </c>
      <c r="I658" s="102"/>
    </row>
    <row r="659" customFormat="false" ht="15" hidden="false" customHeight="false" outlineLevel="0" collapsed="false">
      <c r="A659" s="132" t="s">
        <v>437</v>
      </c>
      <c r="B659" s="132" t="s">
        <v>1199</v>
      </c>
      <c r="C659" s="132" t="s">
        <v>431</v>
      </c>
      <c r="D659" s="133" t="s">
        <v>1200</v>
      </c>
      <c r="E659" s="132" t="s">
        <v>8</v>
      </c>
      <c r="F659" s="134" t="n">
        <v>0.0714</v>
      </c>
      <c r="G659" s="135" t="n">
        <v>18.08</v>
      </c>
      <c r="H659" s="135" t="n">
        <v>1.29</v>
      </c>
      <c r="I659" s="102"/>
    </row>
    <row r="660" customFormat="false" ht="15" hidden="false" customHeight="false" outlineLevel="0" collapsed="false">
      <c r="A660" s="132" t="s">
        <v>437</v>
      </c>
      <c r="B660" s="132" t="s">
        <v>1035</v>
      </c>
      <c r="C660" s="132" t="s">
        <v>431</v>
      </c>
      <c r="D660" s="133" t="s">
        <v>1036</v>
      </c>
      <c r="E660" s="132" t="s">
        <v>8</v>
      </c>
      <c r="F660" s="134" t="n">
        <v>0.0114</v>
      </c>
      <c r="G660" s="135" t="n">
        <v>2.06</v>
      </c>
      <c r="H660" s="135" t="n">
        <v>0.02</v>
      </c>
      <c r="I660" s="102"/>
    </row>
    <row r="661" customFormat="false" ht="15" hidden="false" customHeight="false" outlineLevel="0" collapsed="false">
      <c r="A661" s="132" t="s">
        <v>437</v>
      </c>
      <c r="B661" s="132" t="s">
        <v>1201</v>
      </c>
      <c r="C661" s="132" t="s">
        <v>431</v>
      </c>
      <c r="D661" s="133" t="s">
        <v>1202</v>
      </c>
      <c r="E661" s="132" t="s">
        <v>8</v>
      </c>
      <c r="F661" s="134" t="n">
        <v>1</v>
      </c>
      <c r="G661" s="135" t="n">
        <v>47.88</v>
      </c>
      <c r="H661" s="135" t="n">
        <v>47.88</v>
      </c>
      <c r="I661" s="102"/>
    </row>
    <row r="662" customFormat="false" ht="15" hidden="false" customHeight="false" outlineLevel="0" collapsed="false">
      <c r="A662" s="132" t="s">
        <v>437</v>
      </c>
      <c r="B662" s="132" t="s">
        <v>1037</v>
      </c>
      <c r="C662" s="132" t="s">
        <v>431</v>
      </c>
      <c r="D662" s="133" t="s">
        <v>1038</v>
      </c>
      <c r="E662" s="132" t="s">
        <v>8</v>
      </c>
      <c r="F662" s="134" t="n">
        <v>0.018</v>
      </c>
      <c r="G662" s="135" t="n">
        <v>62.76</v>
      </c>
      <c r="H662" s="135" t="n">
        <v>1.12</v>
      </c>
      <c r="I662" s="102"/>
    </row>
    <row r="663" customFormat="false" ht="15" hidden="false" customHeight="false" outlineLevel="0" collapsed="false">
      <c r="A663" s="121"/>
      <c r="B663" s="121"/>
      <c r="C663" s="121"/>
      <c r="D663" s="121"/>
      <c r="E663" s="121"/>
      <c r="F663" s="122"/>
      <c r="G663" s="123"/>
      <c r="H663" s="124"/>
      <c r="I663" s="102"/>
    </row>
    <row r="664" customFormat="false" ht="15" hidden="false" customHeight="false" outlineLevel="0" collapsed="false">
      <c r="A664" s="125"/>
      <c r="B664" s="125"/>
      <c r="C664" s="125"/>
      <c r="D664" s="125"/>
      <c r="E664" s="125"/>
      <c r="F664" s="126"/>
      <c r="G664" s="127"/>
      <c r="H664" s="127"/>
      <c r="I664" s="102"/>
    </row>
    <row r="665" customFormat="false" ht="15" hidden="false" customHeight="false" outlineLevel="0" collapsed="false">
      <c r="A665" s="114" t="s">
        <v>1203</v>
      </c>
      <c r="B665" s="114" t="s">
        <v>418</v>
      </c>
      <c r="C665" s="114" t="s">
        <v>419</v>
      </c>
      <c r="D665" s="115" t="s">
        <v>420</v>
      </c>
      <c r="E665" s="114" t="s">
        <v>421</v>
      </c>
      <c r="F665" s="116" t="s">
        <v>422</v>
      </c>
      <c r="G665" s="114" t="s">
        <v>423</v>
      </c>
      <c r="H665" s="114" t="s">
        <v>424</v>
      </c>
      <c r="I665" s="102"/>
    </row>
    <row r="666" customFormat="false" ht="15" hidden="false" customHeight="false" outlineLevel="0" collapsed="false">
      <c r="A666" s="117" t="s">
        <v>425</v>
      </c>
      <c r="B666" s="117" t="s">
        <v>1204</v>
      </c>
      <c r="C666" s="117" t="s">
        <v>431</v>
      </c>
      <c r="D666" s="118" t="s">
        <v>250</v>
      </c>
      <c r="E666" s="117" t="s">
        <v>31</v>
      </c>
      <c r="F666" s="119" t="n">
        <v>1</v>
      </c>
      <c r="G666" s="120" t="n">
        <v>43.77</v>
      </c>
      <c r="H666" s="120" t="n">
        <v>43.77</v>
      </c>
      <c r="I666" s="102"/>
    </row>
    <row r="667" customFormat="false" ht="15" hidden="false" customHeight="false" outlineLevel="0" collapsed="false">
      <c r="A667" s="128" t="s">
        <v>434</v>
      </c>
      <c r="B667" s="128" t="s">
        <v>1031</v>
      </c>
      <c r="C667" s="128" t="s">
        <v>431</v>
      </c>
      <c r="D667" s="129" t="s">
        <v>1032</v>
      </c>
      <c r="E667" s="128" t="s">
        <v>526</v>
      </c>
      <c r="F667" s="130" t="n">
        <v>0.56</v>
      </c>
      <c r="G667" s="131" t="n">
        <v>18.01</v>
      </c>
      <c r="H667" s="131" t="n">
        <v>10.08</v>
      </c>
      <c r="I667" s="102"/>
    </row>
    <row r="668" customFormat="false" ht="15" hidden="false" customHeight="false" outlineLevel="0" collapsed="false">
      <c r="A668" s="128" t="s">
        <v>434</v>
      </c>
      <c r="B668" s="128" t="s">
        <v>1019</v>
      </c>
      <c r="C668" s="128" t="s">
        <v>431</v>
      </c>
      <c r="D668" s="129" t="s">
        <v>1020</v>
      </c>
      <c r="E668" s="128" t="s">
        <v>526</v>
      </c>
      <c r="F668" s="130" t="n">
        <v>0.56</v>
      </c>
      <c r="G668" s="131" t="n">
        <v>22.49</v>
      </c>
      <c r="H668" s="131" t="n">
        <v>12.59</v>
      </c>
      <c r="I668" s="102"/>
    </row>
    <row r="669" customFormat="false" ht="15" hidden="false" customHeight="false" outlineLevel="0" collapsed="false">
      <c r="A669" s="132" t="s">
        <v>437</v>
      </c>
      <c r="B669" s="132" t="s">
        <v>1033</v>
      </c>
      <c r="C669" s="132" t="s">
        <v>431</v>
      </c>
      <c r="D669" s="133" t="s">
        <v>1034</v>
      </c>
      <c r="E669" s="132" t="s">
        <v>8</v>
      </c>
      <c r="F669" s="134" t="n">
        <v>0.0247</v>
      </c>
      <c r="G669" s="135" t="n">
        <v>55.4</v>
      </c>
      <c r="H669" s="135" t="n">
        <v>1.36</v>
      </c>
      <c r="I669" s="102"/>
    </row>
    <row r="670" customFormat="false" ht="15" hidden="false" customHeight="false" outlineLevel="0" collapsed="false">
      <c r="A670" s="132" t="s">
        <v>437</v>
      </c>
      <c r="B670" s="132" t="s">
        <v>1035</v>
      </c>
      <c r="C670" s="132" t="s">
        <v>431</v>
      </c>
      <c r="D670" s="133" t="s">
        <v>1036</v>
      </c>
      <c r="E670" s="132" t="s">
        <v>8</v>
      </c>
      <c r="F670" s="134" t="n">
        <v>0.187</v>
      </c>
      <c r="G670" s="135" t="n">
        <v>2.06</v>
      </c>
      <c r="H670" s="135" t="n">
        <v>0.38</v>
      </c>
      <c r="I670" s="102"/>
    </row>
    <row r="671" customFormat="false" ht="15" hidden="false" customHeight="false" outlineLevel="0" collapsed="false">
      <c r="A671" s="132" t="s">
        <v>437</v>
      </c>
      <c r="B671" s="132" t="s">
        <v>1037</v>
      </c>
      <c r="C671" s="132" t="s">
        <v>431</v>
      </c>
      <c r="D671" s="133" t="s">
        <v>1038</v>
      </c>
      <c r="E671" s="132" t="s">
        <v>8</v>
      </c>
      <c r="F671" s="134" t="n">
        <v>0.0385</v>
      </c>
      <c r="G671" s="135" t="n">
        <v>62.76</v>
      </c>
      <c r="H671" s="135" t="n">
        <v>2.41</v>
      </c>
      <c r="I671" s="102"/>
    </row>
    <row r="672" customFormat="false" ht="15" hidden="false" customHeight="false" outlineLevel="0" collapsed="false">
      <c r="A672" s="132" t="s">
        <v>437</v>
      </c>
      <c r="B672" s="132" t="s">
        <v>1205</v>
      </c>
      <c r="C672" s="132" t="s">
        <v>431</v>
      </c>
      <c r="D672" s="133" t="s">
        <v>1206</v>
      </c>
      <c r="E672" s="132" t="s">
        <v>31</v>
      </c>
      <c r="F672" s="134" t="n">
        <v>1.05</v>
      </c>
      <c r="G672" s="135" t="n">
        <v>16.15</v>
      </c>
      <c r="H672" s="135" t="n">
        <v>16.95</v>
      </c>
      <c r="I672" s="102"/>
    </row>
    <row r="673" customFormat="false" ht="15" hidden="false" customHeight="false" outlineLevel="0" collapsed="false">
      <c r="A673" s="121"/>
      <c r="B673" s="121"/>
      <c r="C673" s="121"/>
      <c r="D673" s="121"/>
      <c r="E673" s="121"/>
      <c r="F673" s="122"/>
      <c r="G673" s="123"/>
      <c r="H673" s="124"/>
      <c r="I673" s="102"/>
    </row>
    <row r="674" customFormat="false" ht="15" hidden="false" customHeight="false" outlineLevel="0" collapsed="false">
      <c r="A674" s="125"/>
      <c r="B674" s="125"/>
      <c r="C674" s="125"/>
      <c r="D674" s="125"/>
      <c r="E674" s="125"/>
      <c r="F674" s="126"/>
      <c r="G674" s="127"/>
      <c r="H674" s="127"/>
      <c r="I674" s="102"/>
    </row>
    <row r="675" customFormat="false" ht="15" hidden="false" customHeight="false" outlineLevel="0" collapsed="false">
      <c r="A675" s="114" t="s">
        <v>1207</v>
      </c>
      <c r="B675" s="114" t="s">
        <v>418</v>
      </c>
      <c r="C675" s="114" t="s">
        <v>419</v>
      </c>
      <c r="D675" s="115" t="s">
        <v>420</v>
      </c>
      <c r="E675" s="114" t="s">
        <v>421</v>
      </c>
      <c r="F675" s="116" t="s">
        <v>422</v>
      </c>
      <c r="G675" s="114" t="s">
        <v>423</v>
      </c>
      <c r="H675" s="114" t="s">
        <v>424</v>
      </c>
      <c r="I675" s="102"/>
    </row>
    <row r="676" customFormat="false" ht="15" hidden="false" customHeight="false" outlineLevel="0" collapsed="false">
      <c r="A676" s="117" t="s">
        <v>425</v>
      </c>
      <c r="B676" s="117" t="s">
        <v>1208</v>
      </c>
      <c r="C676" s="117" t="s">
        <v>431</v>
      </c>
      <c r="D676" s="118" t="s">
        <v>1209</v>
      </c>
      <c r="E676" s="117" t="s">
        <v>8</v>
      </c>
      <c r="F676" s="119" t="n">
        <v>1</v>
      </c>
      <c r="G676" s="120" t="n">
        <v>15.19</v>
      </c>
      <c r="H676" s="120" t="n">
        <v>15.19</v>
      </c>
      <c r="I676" s="102"/>
    </row>
    <row r="677" customFormat="false" ht="15" hidden="false" customHeight="false" outlineLevel="0" collapsed="false">
      <c r="A677" s="128" t="s">
        <v>434</v>
      </c>
      <c r="B677" s="128" t="s">
        <v>1031</v>
      </c>
      <c r="C677" s="128" t="s">
        <v>431</v>
      </c>
      <c r="D677" s="129" t="s">
        <v>1032</v>
      </c>
      <c r="E677" s="128" t="s">
        <v>526</v>
      </c>
      <c r="F677" s="130" t="n">
        <v>0.13</v>
      </c>
      <c r="G677" s="131" t="n">
        <v>18.01</v>
      </c>
      <c r="H677" s="131" t="n">
        <v>2.34</v>
      </c>
      <c r="I677" s="102"/>
    </row>
    <row r="678" customFormat="false" ht="15" hidden="false" customHeight="false" outlineLevel="0" collapsed="false">
      <c r="A678" s="128" t="s">
        <v>434</v>
      </c>
      <c r="B678" s="128" t="s">
        <v>1019</v>
      </c>
      <c r="C678" s="128" t="s">
        <v>431</v>
      </c>
      <c r="D678" s="129" t="s">
        <v>1020</v>
      </c>
      <c r="E678" s="128" t="s">
        <v>526</v>
      </c>
      <c r="F678" s="130" t="n">
        <v>0.13</v>
      </c>
      <c r="G678" s="131" t="n">
        <v>22.49</v>
      </c>
      <c r="H678" s="131" t="n">
        <v>2.92</v>
      </c>
      <c r="I678" s="102"/>
    </row>
    <row r="679" customFormat="false" ht="15" hidden="false" customHeight="false" outlineLevel="0" collapsed="false">
      <c r="A679" s="132" t="s">
        <v>437</v>
      </c>
      <c r="B679" s="132" t="s">
        <v>1210</v>
      </c>
      <c r="C679" s="132" t="s">
        <v>431</v>
      </c>
      <c r="D679" s="133" t="s">
        <v>1211</v>
      </c>
      <c r="E679" s="132" t="s">
        <v>8</v>
      </c>
      <c r="F679" s="134" t="n">
        <v>1</v>
      </c>
      <c r="G679" s="135" t="n">
        <v>2.44</v>
      </c>
      <c r="H679" s="135" t="n">
        <v>2.44</v>
      </c>
      <c r="I679" s="102"/>
    </row>
    <row r="680" customFormat="false" ht="15" hidden="false" customHeight="false" outlineLevel="0" collapsed="false">
      <c r="A680" s="132" t="s">
        <v>437</v>
      </c>
      <c r="B680" s="132" t="s">
        <v>1212</v>
      </c>
      <c r="C680" s="132" t="s">
        <v>431</v>
      </c>
      <c r="D680" s="133" t="s">
        <v>1213</v>
      </c>
      <c r="E680" s="132" t="s">
        <v>8</v>
      </c>
      <c r="F680" s="134" t="n">
        <v>1</v>
      </c>
      <c r="G680" s="135" t="n">
        <v>6.81</v>
      </c>
      <c r="H680" s="135" t="n">
        <v>6.81</v>
      </c>
      <c r="I680" s="102"/>
    </row>
    <row r="681" customFormat="false" ht="15" hidden="false" customHeight="false" outlineLevel="0" collapsed="false">
      <c r="A681" s="132" t="s">
        <v>437</v>
      </c>
      <c r="B681" s="132" t="s">
        <v>1115</v>
      </c>
      <c r="C681" s="132" t="s">
        <v>431</v>
      </c>
      <c r="D681" s="133" t="s">
        <v>1116</v>
      </c>
      <c r="E681" s="132" t="s">
        <v>8</v>
      </c>
      <c r="F681" s="134" t="n">
        <v>0.03</v>
      </c>
      <c r="G681" s="135" t="n">
        <v>22.86</v>
      </c>
      <c r="H681" s="135" t="n">
        <v>0.68</v>
      </c>
      <c r="I681" s="102"/>
    </row>
    <row r="682" customFormat="false" ht="15" hidden="false" customHeight="false" outlineLevel="0" collapsed="false">
      <c r="A682" s="121"/>
      <c r="B682" s="121"/>
      <c r="C682" s="121"/>
      <c r="D682" s="121"/>
      <c r="E682" s="121"/>
      <c r="F682" s="122"/>
      <c r="G682" s="123"/>
      <c r="H682" s="124"/>
      <c r="I682" s="102"/>
    </row>
    <row r="683" customFormat="false" ht="15" hidden="false" customHeight="false" outlineLevel="0" collapsed="false">
      <c r="A683" s="125"/>
      <c r="B683" s="125"/>
      <c r="C683" s="125"/>
      <c r="D683" s="125"/>
      <c r="E683" s="125"/>
      <c r="F683" s="126"/>
      <c r="G683" s="127"/>
      <c r="H683" s="127"/>
      <c r="I683" s="102"/>
    </row>
    <row r="684" customFormat="false" ht="15" hidden="false" customHeight="false" outlineLevel="0" collapsed="false">
      <c r="A684" s="114" t="s">
        <v>1214</v>
      </c>
      <c r="B684" s="114" t="s">
        <v>418</v>
      </c>
      <c r="C684" s="114" t="s">
        <v>419</v>
      </c>
      <c r="D684" s="115" t="s">
        <v>420</v>
      </c>
      <c r="E684" s="114" t="s">
        <v>421</v>
      </c>
      <c r="F684" s="116" t="s">
        <v>422</v>
      </c>
      <c r="G684" s="114" t="s">
        <v>423</v>
      </c>
      <c r="H684" s="114" t="s">
        <v>424</v>
      </c>
      <c r="I684" s="102"/>
    </row>
    <row r="685" customFormat="false" ht="15" hidden="false" customHeight="false" outlineLevel="0" collapsed="false">
      <c r="A685" s="117" t="s">
        <v>425</v>
      </c>
      <c r="B685" s="117" t="s">
        <v>1215</v>
      </c>
      <c r="C685" s="117" t="s">
        <v>431</v>
      </c>
      <c r="D685" s="118" t="s">
        <v>254</v>
      </c>
      <c r="E685" s="117" t="s">
        <v>8</v>
      </c>
      <c r="F685" s="119" t="n">
        <v>1</v>
      </c>
      <c r="G685" s="120" t="n">
        <v>15.59</v>
      </c>
      <c r="H685" s="120" t="n">
        <v>15.59</v>
      </c>
      <c r="I685" s="102"/>
    </row>
    <row r="686" customFormat="false" ht="15" hidden="false" customHeight="false" outlineLevel="0" collapsed="false">
      <c r="A686" s="128" t="s">
        <v>434</v>
      </c>
      <c r="B686" s="128" t="s">
        <v>1031</v>
      </c>
      <c r="C686" s="128" t="s">
        <v>431</v>
      </c>
      <c r="D686" s="129" t="s">
        <v>1032</v>
      </c>
      <c r="E686" s="128" t="s">
        <v>526</v>
      </c>
      <c r="F686" s="130" t="n">
        <v>0.08</v>
      </c>
      <c r="G686" s="131" t="n">
        <v>18.01</v>
      </c>
      <c r="H686" s="131" t="n">
        <v>1.44</v>
      </c>
      <c r="I686" s="102"/>
    </row>
    <row r="687" customFormat="false" ht="15" hidden="false" customHeight="false" outlineLevel="0" collapsed="false">
      <c r="A687" s="128" t="s">
        <v>434</v>
      </c>
      <c r="B687" s="128" t="s">
        <v>1019</v>
      </c>
      <c r="C687" s="128" t="s">
        <v>431</v>
      </c>
      <c r="D687" s="129" t="s">
        <v>1020</v>
      </c>
      <c r="E687" s="128" t="s">
        <v>526</v>
      </c>
      <c r="F687" s="130" t="n">
        <v>0.08</v>
      </c>
      <c r="G687" s="131" t="n">
        <v>22.49</v>
      </c>
      <c r="H687" s="131" t="n">
        <v>1.79</v>
      </c>
      <c r="I687" s="102"/>
    </row>
    <row r="688" customFormat="false" ht="15" hidden="false" customHeight="false" outlineLevel="0" collapsed="false">
      <c r="A688" s="132" t="s">
        <v>437</v>
      </c>
      <c r="B688" s="132" t="s">
        <v>1210</v>
      </c>
      <c r="C688" s="132" t="s">
        <v>431</v>
      </c>
      <c r="D688" s="133" t="s">
        <v>1211</v>
      </c>
      <c r="E688" s="132" t="s">
        <v>8</v>
      </c>
      <c r="F688" s="134" t="n">
        <v>1</v>
      </c>
      <c r="G688" s="135" t="n">
        <v>2.44</v>
      </c>
      <c r="H688" s="135" t="n">
        <v>2.44</v>
      </c>
      <c r="I688" s="102"/>
    </row>
    <row r="689" customFormat="false" ht="15" hidden="false" customHeight="false" outlineLevel="0" collapsed="false">
      <c r="A689" s="132" t="s">
        <v>437</v>
      </c>
      <c r="B689" s="132" t="s">
        <v>1216</v>
      </c>
      <c r="C689" s="132" t="s">
        <v>431</v>
      </c>
      <c r="D689" s="133" t="s">
        <v>1217</v>
      </c>
      <c r="E689" s="132" t="s">
        <v>8</v>
      </c>
      <c r="F689" s="134" t="n">
        <v>1</v>
      </c>
      <c r="G689" s="135" t="n">
        <v>9.24</v>
      </c>
      <c r="H689" s="135" t="n">
        <v>9.24</v>
      </c>
      <c r="I689" s="102"/>
    </row>
    <row r="690" customFormat="false" ht="15" hidden="false" customHeight="false" outlineLevel="0" collapsed="false">
      <c r="A690" s="132" t="s">
        <v>437</v>
      </c>
      <c r="B690" s="132" t="s">
        <v>1115</v>
      </c>
      <c r="C690" s="132" t="s">
        <v>431</v>
      </c>
      <c r="D690" s="133" t="s">
        <v>1116</v>
      </c>
      <c r="E690" s="132" t="s">
        <v>8</v>
      </c>
      <c r="F690" s="134" t="n">
        <v>0.03</v>
      </c>
      <c r="G690" s="135" t="n">
        <v>22.86</v>
      </c>
      <c r="H690" s="135" t="n">
        <v>0.68</v>
      </c>
      <c r="I690" s="102"/>
    </row>
    <row r="691" customFormat="false" ht="15" hidden="false" customHeight="false" outlineLevel="0" collapsed="false">
      <c r="A691" s="121"/>
      <c r="B691" s="121"/>
      <c r="C691" s="121"/>
      <c r="D691" s="121"/>
      <c r="E691" s="121"/>
      <c r="F691" s="122"/>
      <c r="G691" s="123"/>
      <c r="H691" s="124"/>
      <c r="I691" s="102"/>
    </row>
    <row r="692" customFormat="false" ht="15" hidden="false" customHeight="false" outlineLevel="0" collapsed="false">
      <c r="A692" s="125"/>
      <c r="B692" s="125"/>
      <c r="C692" s="125"/>
      <c r="D692" s="125"/>
      <c r="E692" s="125"/>
      <c r="F692" s="126"/>
      <c r="G692" s="127"/>
      <c r="H692" s="127"/>
      <c r="I692" s="102"/>
    </row>
    <row r="693" customFormat="false" ht="15" hidden="false" customHeight="false" outlineLevel="0" collapsed="false">
      <c r="A693" s="109" t="s">
        <v>1218</v>
      </c>
      <c r="B693" s="109"/>
      <c r="C693" s="109"/>
      <c r="D693" s="110" t="s">
        <v>256</v>
      </c>
      <c r="E693" s="111"/>
      <c r="F693" s="112"/>
      <c r="G693" s="109"/>
      <c r="H693" s="113"/>
      <c r="I693" s="102"/>
    </row>
    <row r="694" customFormat="false" ht="15" hidden="false" customHeight="false" outlineLevel="0" collapsed="false">
      <c r="A694" s="114" t="s">
        <v>1219</v>
      </c>
      <c r="B694" s="114" t="s">
        <v>418</v>
      </c>
      <c r="C694" s="114" t="s">
        <v>419</v>
      </c>
      <c r="D694" s="115" t="s">
        <v>420</v>
      </c>
      <c r="E694" s="114" t="s">
        <v>421</v>
      </c>
      <c r="F694" s="116" t="s">
        <v>422</v>
      </c>
      <c r="G694" s="114" t="s">
        <v>423</v>
      </c>
      <c r="H694" s="114" t="s">
        <v>424</v>
      </c>
      <c r="I694" s="102"/>
    </row>
    <row r="695" customFormat="false" ht="15" hidden="false" customHeight="false" outlineLevel="0" collapsed="false">
      <c r="A695" s="117" t="s">
        <v>425</v>
      </c>
      <c r="B695" s="117" t="s">
        <v>1220</v>
      </c>
      <c r="C695" s="117" t="s">
        <v>431</v>
      </c>
      <c r="D695" s="118" t="s">
        <v>258</v>
      </c>
      <c r="E695" s="117" t="s">
        <v>8</v>
      </c>
      <c r="F695" s="119" t="n">
        <v>1</v>
      </c>
      <c r="G695" s="120" t="n">
        <v>16.07</v>
      </c>
      <c r="H695" s="120" t="n">
        <v>16.07</v>
      </c>
      <c r="I695" s="102"/>
    </row>
    <row r="696" customFormat="false" ht="15" hidden="false" customHeight="false" outlineLevel="0" collapsed="false">
      <c r="A696" s="128" t="s">
        <v>434</v>
      </c>
      <c r="B696" s="128" t="s">
        <v>1031</v>
      </c>
      <c r="C696" s="128" t="s">
        <v>431</v>
      </c>
      <c r="D696" s="129" t="s">
        <v>1032</v>
      </c>
      <c r="E696" s="128" t="s">
        <v>526</v>
      </c>
      <c r="F696" s="130" t="n">
        <v>0.15</v>
      </c>
      <c r="G696" s="131" t="n">
        <v>18.01</v>
      </c>
      <c r="H696" s="131" t="n">
        <v>2.7</v>
      </c>
      <c r="I696" s="102"/>
    </row>
    <row r="697" customFormat="false" ht="15" hidden="false" customHeight="false" outlineLevel="0" collapsed="false">
      <c r="A697" s="128" t="s">
        <v>434</v>
      </c>
      <c r="B697" s="128" t="s">
        <v>1019</v>
      </c>
      <c r="C697" s="128" t="s">
        <v>431</v>
      </c>
      <c r="D697" s="129" t="s">
        <v>1020</v>
      </c>
      <c r="E697" s="128" t="s">
        <v>526</v>
      </c>
      <c r="F697" s="130" t="n">
        <v>0.15</v>
      </c>
      <c r="G697" s="131" t="n">
        <v>22.49</v>
      </c>
      <c r="H697" s="131" t="n">
        <v>3.37</v>
      </c>
      <c r="I697" s="102"/>
    </row>
    <row r="698" customFormat="false" ht="15" hidden="false" customHeight="false" outlineLevel="0" collapsed="false">
      <c r="A698" s="132" t="s">
        <v>437</v>
      </c>
      <c r="B698" s="132" t="s">
        <v>1033</v>
      </c>
      <c r="C698" s="132" t="s">
        <v>431</v>
      </c>
      <c r="D698" s="133" t="s">
        <v>1034</v>
      </c>
      <c r="E698" s="132" t="s">
        <v>8</v>
      </c>
      <c r="F698" s="134" t="n">
        <v>0.007</v>
      </c>
      <c r="G698" s="135" t="n">
        <v>55.4</v>
      </c>
      <c r="H698" s="135" t="n">
        <v>0.38</v>
      </c>
      <c r="I698" s="102"/>
    </row>
    <row r="699" customFormat="false" ht="15" hidden="false" customHeight="false" outlineLevel="0" collapsed="false">
      <c r="A699" s="132" t="s">
        <v>437</v>
      </c>
      <c r="B699" s="132" t="s">
        <v>1035</v>
      </c>
      <c r="C699" s="132" t="s">
        <v>431</v>
      </c>
      <c r="D699" s="133" t="s">
        <v>1036</v>
      </c>
      <c r="E699" s="132" t="s">
        <v>8</v>
      </c>
      <c r="F699" s="134" t="n">
        <v>0.05</v>
      </c>
      <c r="G699" s="135" t="n">
        <v>2.06</v>
      </c>
      <c r="H699" s="135" t="n">
        <v>0.1</v>
      </c>
      <c r="I699" s="102"/>
    </row>
    <row r="700" customFormat="false" ht="15" hidden="false" customHeight="false" outlineLevel="0" collapsed="false">
      <c r="A700" s="132" t="s">
        <v>437</v>
      </c>
      <c r="B700" s="132" t="s">
        <v>1221</v>
      </c>
      <c r="C700" s="132" t="s">
        <v>431</v>
      </c>
      <c r="D700" s="133" t="s">
        <v>1222</v>
      </c>
      <c r="E700" s="132" t="s">
        <v>8</v>
      </c>
      <c r="F700" s="134" t="n">
        <v>1</v>
      </c>
      <c r="G700" s="135" t="n">
        <v>9.02</v>
      </c>
      <c r="H700" s="135" t="n">
        <v>9.02</v>
      </c>
      <c r="I700" s="102"/>
    </row>
    <row r="701" customFormat="false" ht="15" hidden="false" customHeight="false" outlineLevel="0" collapsed="false">
      <c r="A701" s="132" t="s">
        <v>437</v>
      </c>
      <c r="B701" s="132" t="s">
        <v>1037</v>
      </c>
      <c r="C701" s="132" t="s">
        <v>431</v>
      </c>
      <c r="D701" s="133" t="s">
        <v>1038</v>
      </c>
      <c r="E701" s="132" t="s">
        <v>8</v>
      </c>
      <c r="F701" s="134" t="n">
        <v>0.008</v>
      </c>
      <c r="G701" s="135" t="n">
        <v>62.76</v>
      </c>
      <c r="H701" s="135" t="n">
        <v>0.5</v>
      </c>
      <c r="I701" s="102"/>
    </row>
    <row r="702" customFormat="false" ht="15" hidden="false" customHeight="false" outlineLevel="0" collapsed="false">
      <c r="A702" s="121"/>
      <c r="B702" s="121"/>
      <c r="C702" s="121"/>
      <c r="D702" s="121"/>
      <c r="E702" s="121"/>
      <c r="F702" s="122"/>
      <c r="G702" s="123"/>
      <c r="H702" s="124"/>
      <c r="I702" s="102"/>
    </row>
    <row r="703" customFormat="false" ht="15" hidden="false" customHeight="false" outlineLevel="0" collapsed="false">
      <c r="A703" s="125"/>
      <c r="B703" s="125"/>
      <c r="C703" s="125"/>
      <c r="D703" s="125"/>
      <c r="E703" s="125"/>
      <c r="F703" s="126"/>
      <c r="G703" s="127"/>
      <c r="H703" s="127"/>
      <c r="I703" s="102"/>
    </row>
    <row r="704" customFormat="false" ht="15" hidden="false" customHeight="false" outlineLevel="0" collapsed="false">
      <c r="A704" s="114" t="s">
        <v>1223</v>
      </c>
      <c r="B704" s="114" t="s">
        <v>418</v>
      </c>
      <c r="C704" s="114" t="s">
        <v>419</v>
      </c>
      <c r="D704" s="115" t="s">
        <v>420</v>
      </c>
      <c r="E704" s="114" t="s">
        <v>421</v>
      </c>
      <c r="F704" s="116" t="s">
        <v>422</v>
      </c>
      <c r="G704" s="114" t="s">
        <v>423</v>
      </c>
      <c r="H704" s="114" t="s">
        <v>424</v>
      </c>
      <c r="I704" s="102"/>
    </row>
    <row r="705" customFormat="false" ht="15" hidden="false" customHeight="false" outlineLevel="0" collapsed="false">
      <c r="A705" s="117" t="s">
        <v>425</v>
      </c>
      <c r="B705" s="117" t="s">
        <v>1224</v>
      </c>
      <c r="C705" s="117" t="s">
        <v>431</v>
      </c>
      <c r="D705" s="118" t="s">
        <v>260</v>
      </c>
      <c r="E705" s="117" t="s">
        <v>8</v>
      </c>
      <c r="F705" s="119" t="n">
        <v>1</v>
      </c>
      <c r="G705" s="120" t="n">
        <v>105.29</v>
      </c>
      <c r="H705" s="120" t="n">
        <v>105.29</v>
      </c>
      <c r="I705" s="102"/>
    </row>
    <row r="706" customFormat="false" ht="15" hidden="false" customHeight="false" outlineLevel="0" collapsed="false">
      <c r="A706" s="128" t="s">
        <v>434</v>
      </c>
      <c r="B706" s="128" t="s">
        <v>1031</v>
      </c>
      <c r="C706" s="128" t="s">
        <v>431</v>
      </c>
      <c r="D706" s="129" t="s">
        <v>1032</v>
      </c>
      <c r="E706" s="128" t="s">
        <v>526</v>
      </c>
      <c r="F706" s="130" t="n">
        <v>0.2212</v>
      </c>
      <c r="G706" s="131" t="n">
        <v>18.01</v>
      </c>
      <c r="H706" s="131" t="n">
        <v>3.98</v>
      </c>
      <c r="I706" s="102"/>
    </row>
    <row r="707" customFormat="false" ht="15" hidden="false" customHeight="false" outlineLevel="0" collapsed="false">
      <c r="A707" s="128" t="s">
        <v>434</v>
      </c>
      <c r="B707" s="128" t="s">
        <v>1019</v>
      </c>
      <c r="C707" s="128" t="s">
        <v>431</v>
      </c>
      <c r="D707" s="129" t="s">
        <v>1020</v>
      </c>
      <c r="E707" s="128" t="s">
        <v>526</v>
      </c>
      <c r="F707" s="130" t="n">
        <v>0.2212</v>
      </c>
      <c r="G707" s="131" t="n">
        <v>22.49</v>
      </c>
      <c r="H707" s="131" t="n">
        <v>4.97</v>
      </c>
      <c r="I707" s="102"/>
    </row>
    <row r="708" customFormat="false" ht="15" hidden="false" customHeight="false" outlineLevel="0" collapsed="false">
      <c r="A708" s="132" t="s">
        <v>437</v>
      </c>
      <c r="B708" s="132" t="s">
        <v>1225</v>
      </c>
      <c r="C708" s="132" t="s">
        <v>431</v>
      </c>
      <c r="D708" s="133" t="s">
        <v>1226</v>
      </c>
      <c r="E708" s="132" t="s">
        <v>8</v>
      </c>
      <c r="F708" s="134" t="n">
        <v>0.0106</v>
      </c>
      <c r="G708" s="135" t="n">
        <v>15.3</v>
      </c>
      <c r="H708" s="135" t="n">
        <v>0.16</v>
      </c>
      <c r="I708" s="102"/>
    </row>
    <row r="709" customFormat="false" ht="15" hidden="false" customHeight="false" outlineLevel="0" collapsed="false">
      <c r="A709" s="132" t="s">
        <v>437</v>
      </c>
      <c r="B709" s="132" t="s">
        <v>1227</v>
      </c>
      <c r="C709" s="132" t="s">
        <v>431</v>
      </c>
      <c r="D709" s="133" t="s">
        <v>1228</v>
      </c>
      <c r="E709" s="132" t="s">
        <v>8</v>
      </c>
      <c r="F709" s="134" t="n">
        <v>1</v>
      </c>
      <c r="G709" s="135" t="n">
        <v>96.18</v>
      </c>
      <c r="H709" s="135" t="n">
        <v>96.18</v>
      </c>
      <c r="I709" s="102"/>
    </row>
    <row r="710" customFormat="false" ht="15" hidden="false" customHeight="false" outlineLevel="0" collapsed="false">
      <c r="A710" s="121"/>
      <c r="B710" s="121"/>
      <c r="C710" s="121"/>
      <c r="D710" s="121"/>
      <c r="E710" s="121"/>
      <c r="F710" s="122"/>
      <c r="G710" s="123"/>
      <c r="H710" s="124"/>
      <c r="I710" s="102"/>
    </row>
    <row r="711" customFormat="false" ht="15" hidden="false" customHeight="false" outlineLevel="0" collapsed="false">
      <c r="A711" s="125"/>
      <c r="B711" s="125"/>
      <c r="C711" s="125"/>
      <c r="D711" s="125"/>
      <c r="E711" s="125"/>
      <c r="F711" s="126"/>
      <c r="G711" s="127"/>
      <c r="H711" s="127"/>
      <c r="I711" s="102"/>
    </row>
    <row r="712" customFormat="false" ht="15" hidden="false" customHeight="false" outlineLevel="0" collapsed="false">
      <c r="A712" s="114" t="s">
        <v>1229</v>
      </c>
      <c r="B712" s="114" t="s">
        <v>418</v>
      </c>
      <c r="C712" s="114" t="s">
        <v>419</v>
      </c>
      <c r="D712" s="115" t="s">
        <v>420</v>
      </c>
      <c r="E712" s="114" t="s">
        <v>421</v>
      </c>
      <c r="F712" s="116" t="s">
        <v>422</v>
      </c>
      <c r="G712" s="114" t="s">
        <v>423</v>
      </c>
      <c r="H712" s="114" t="s">
        <v>424</v>
      </c>
      <c r="I712" s="102"/>
    </row>
    <row r="713" customFormat="false" ht="15" hidden="false" customHeight="false" outlineLevel="0" collapsed="false">
      <c r="A713" s="117" t="s">
        <v>425</v>
      </c>
      <c r="B713" s="117" t="s">
        <v>1136</v>
      </c>
      <c r="C713" s="117" t="s">
        <v>427</v>
      </c>
      <c r="D713" s="118" t="s">
        <v>222</v>
      </c>
      <c r="E713" s="117" t="s">
        <v>8</v>
      </c>
      <c r="F713" s="119" t="n">
        <v>1</v>
      </c>
      <c r="G713" s="136" t="s">
        <v>1137</v>
      </c>
      <c r="H713" s="136" t="s">
        <v>1137</v>
      </c>
      <c r="I713" s="102"/>
    </row>
    <row r="714" customFormat="false" ht="15" hidden="false" customHeight="false" outlineLevel="0" collapsed="false">
      <c r="A714" s="128" t="s">
        <v>434</v>
      </c>
      <c r="B714" s="128" t="s">
        <v>1048</v>
      </c>
      <c r="C714" s="128" t="s">
        <v>427</v>
      </c>
      <c r="D714" s="129" t="s">
        <v>1049</v>
      </c>
      <c r="E714" s="128" t="s">
        <v>451</v>
      </c>
      <c r="F714" s="130" t="n">
        <v>0.8</v>
      </c>
      <c r="G714" s="138" t="s">
        <v>1054</v>
      </c>
      <c r="H714" s="138" t="s">
        <v>1138</v>
      </c>
      <c r="I714" s="102"/>
    </row>
    <row r="715" customFormat="false" ht="15" hidden="false" customHeight="false" outlineLevel="0" collapsed="false">
      <c r="A715" s="128" t="s">
        <v>434</v>
      </c>
      <c r="B715" s="128" t="s">
        <v>1052</v>
      </c>
      <c r="C715" s="128" t="s">
        <v>427</v>
      </c>
      <c r="D715" s="129" t="s">
        <v>1053</v>
      </c>
      <c r="E715" s="128" t="s">
        <v>451</v>
      </c>
      <c r="F715" s="130" t="n">
        <v>0.49</v>
      </c>
      <c r="G715" s="138" t="s">
        <v>1054</v>
      </c>
      <c r="H715" s="138" t="s">
        <v>1139</v>
      </c>
      <c r="I715" s="102"/>
    </row>
    <row r="716" customFormat="false" ht="15" hidden="false" customHeight="false" outlineLevel="0" collapsed="false">
      <c r="A716" s="128" t="s">
        <v>434</v>
      </c>
      <c r="B716" s="128" t="s">
        <v>1056</v>
      </c>
      <c r="C716" s="128" t="s">
        <v>427</v>
      </c>
      <c r="D716" s="129" t="s">
        <v>1057</v>
      </c>
      <c r="E716" s="128" t="s">
        <v>469</v>
      </c>
      <c r="F716" s="130" t="n">
        <v>0.0631</v>
      </c>
      <c r="G716" s="138" t="s">
        <v>1050</v>
      </c>
      <c r="H716" s="138" t="s">
        <v>1140</v>
      </c>
      <c r="I716" s="102"/>
    </row>
    <row r="717" customFormat="false" ht="15" hidden="false" customHeight="false" outlineLevel="0" collapsed="false">
      <c r="A717" s="128" t="s">
        <v>434</v>
      </c>
      <c r="B717" s="128" t="s">
        <v>948</v>
      </c>
      <c r="C717" s="128" t="s">
        <v>427</v>
      </c>
      <c r="D717" s="129" t="s">
        <v>949</v>
      </c>
      <c r="E717" s="128" t="s">
        <v>60</v>
      </c>
      <c r="F717" s="130" t="n">
        <v>0.715</v>
      </c>
      <c r="G717" s="138" t="s">
        <v>953</v>
      </c>
      <c r="H717" s="138" t="s">
        <v>1141</v>
      </c>
      <c r="I717" s="102"/>
    </row>
    <row r="718" customFormat="false" ht="15" hidden="false" customHeight="false" outlineLevel="0" collapsed="false">
      <c r="A718" s="128" t="s">
        <v>434</v>
      </c>
      <c r="B718" s="128" t="s">
        <v>1061</v>
      </c>
      <c r="C718" s="128" t="s">
        <v>427</v>
      </c>
      <c r="D718" s="129" t="s">
        <v>1062</v>
      </c>
      <c r="E718" s="128" t="s">
        <v>469</v>
      </c>
      <c r="F718" s="130" t="n">
        <v>0.2695</v>
      </c>
      <c r="G718" s="138" t="s">
        <v>1059</v>
      </c>
      <c r="H718" s="138" t="s">
        <v>1142</v>
      </c>
      <c r="I718" s="102"/>
    </row>
    <row r="719" customFormat="false" ht="15" hidden="false" customHeight="false" outlineLevel="0" collapsed="false">
      <c r="A719" s="128" t="s">
        <v>434</v>
      </c>
      <c r="B719" s="128" t="s">
        <v>1064</v>
      </c>
      <c r="C719" s="128" t="s">
        <v>427</v>
      </c>
      <c r="D719" s="129" t="s">
        <v>1065</v>
      </c>
      <c r="E719" s="128" t="s">
        <v>451</v>
      </c>
      <c r="F719" s="130" t="n">
        <v>0.128</v>
      </c>
      <c r="G719" s="138" t="s">
        <v>1066</v>
      </c>
      <c r="H719" s="138" t="s">
        <v>1143</v>
      </c>
      <c r="I719" s="102"/>
    </row>
    <row r="720" customFormat="false" ht="15" hidden="false" customHeight="false" outlineLevel="0" collapsed="false">
      <c r="A720" s="128" t="s">
        <v>434</v>
      </c>
      <c r="B720" s="128" t="s">
        <v>1068</v>
      </c>
      <c r="C720" s="128" t="s">
        <v>427</v>
      </c>
      <c r="D720" s="129" t="s">
        <v>1069</v>
      </c>
      <c r="E720" s="128" t="s">
        <v>469</v>
      </c>
      <c r="F720" s="130" t="n">
        <v>0.0715</v>
      </c>
      <c r="G720" s="138" t="s">
        <v>1070</v>
      </c>
      <c r="H720" s="138" t="s">
        <v>1144</v>
      </c>
      <c r="I720" s="102"/>
    </row>
    <row r="721" customFormat="false" ht="15" hidden="false" customHeight="false" outlineLevel="0" collapsed="false">
      <c r="A721" s="128" t="s">
        <v>434</v>
      </c>
      <c r="B721" s="128" t="s">
        <v>1072</v>
      </c>
      <c r="C721" s="128" t="s">
        <v>427</v>
      </c>
      <c r="D721" s="129" t="s">
        <v>1073</v>
      </c>
      <c r="E721" s="128" t="s">
        <v>451</v>
      </c>
      <c r="F721" s="130" t="n">
        <v>0.8</v>
      </c>
      <c r="G721" s="138" t="s">
        <v>1074</v>
      </c>
      <c r="H721" s="138" t="s">
        <v>1145</v>
      </c>
      <c r="I721" s="102"/>
    </row>
    <row r="722" customFormat="false" ht="15" hidden="false" customHeight="false" outlineLevel="0" collapsed="false">
      <c r="A722" s="128" t="s">
        <v>434</v>
      </c>
      <c r="B722" s="128" t="s">
        <v>1076</v>
      </c>
      <c r="C722" s="128" t="s">
        <v>427</v>
      </c>
      <c r="D722" s="129" t="s">
        <v>1077</v>
      </c>
      <c r="E722" s="128" t="s">
        <v>469</v>
      </c>
      <c r="F722" s="130" t="n">
        <v>0.198</v>
      </c>
      <c r="G722" s="138" t="s">
        <v>1082</v>
      </c>
      <c r="H722" s="138" t="s">
        <v>1146</v>
      </c>
      <c r="I722" s="102"/>
    </row>
    <row r="723" customFormat="false" ht="15" hidden="false" customHeight="false" outlineLevel="0" collapsed="false">
      <c r="A723" s="128" t="s">
        <v>434</v>
      </c>
      <c r="B723" s="128" t="s">
        <v>1080</v>
      </c>
      <c r="C723" s="128" t="s">
        <v>427</v>
      </c>
      <c r="D723" s="129" t="s">
        <v>1081</v>
      </c>
      <c r="E723" s="128" t="s">
        <v>469</v>
      </c>
      <c r="F723" s="130" t="n">
        <v>0.0631</v>
      </c>
      <c r="G723" s="138" t="s">
        <v>1078</v>
      </c>
      <c r="H723" s="138" t="s">
        <v>1147</v>
      </c>
      <c r="I723" s="102"/>
    </row>
    <row r="724" customFormat="false" ht="15" hidden="false" customHeight="false" outlineLevel="0" collapsed="false">
      <c r="A724" s="121"/>
      <c r="B724" s="121"/>
      <c r="C724" s="121"/>
      <c r="D724" s="121"/>
      <c r="E724" s="121"/>
      <c r="F724" s="122"/>
      <c r="G724" s="123"/>
      <c r="H724" s="124"/>
      <c r="I724" s="102"/>
    </row>
    <row r="725" customFormat="false" ht="15" hidden="false" customHeight="false" outlineLevel="0" collapsed="false">
      <c r="A725" s="125"/>
      <c r="B725" s="125"/>
      <c r="C725" s="125"/>
      <c r="D725" s="125"/>
      <c r="E725" s="125"/>
      <c r="F725" s="126"/>
      <c r="G725" s="127"/>
      <c r="H725" s="127"/>
      <c r="I725" s="102"/>
    </row>
    <row r="726" customFormat="false" ht="15" hidden="false" customHeight="false" outlineLevel="0" collapsed="false">
      <c r="A726" s="114" t="s">
        <v>1230</v>
      </c>
      <c r="B726" s="114" t="s">
        <v>418</v>
      </c>
      <c r="C726" s="114" t="s">
        <v>419</v>
      </c>
      <c r="D726" s="115" t="s">
        <v>420</v>
      </c>
      <c r="E726" s="114" t="s">
        <v>421</v>
      </c>
      <c r="F726" s="116" t="s">
        <v>422</v>
      </c>
      <c r="G726" s="114" t="s">
        <v>423</v>
      </c>
      <c r="H726" s="114" t="s">
        <v>424</v>
      </c>
      <c r="I726" s="102"/>
    </row>
    <row r="727" customFormat="false" ht="15" hidden="false" customHeight="false" outlineLevel="0" collapsed="false">
      <c r="A727" s="117" t="s">
        <v>425</v>
      </c>
      <c r="B727" s="117" t="s">
        <v>1231</v>
      </c>
      <c r="C727" s="117" t="s">
        <v>431</v>
      </c>
      <c r="D727" s="118" t="s">
        <v>263</v>
      </c>
      <c r="E727" s="117" t="s">
        <v>8</v>
      </c>
      <c r="F727" s="119" t="n">
        <v>1</v>
      </c>
      <c r="G727" s="120" t="n">
        <v>8.13</v>
      </c>
      <c r="H727" s="120" t="n">
        <v>8.13</v>
      </c>
      <c r="I727" s="102"/>
    </row>
    <row r="728" customFormat="false" ht="15" hidden="false" customHeight="false" outlineLevel="0" collapsed="false">
      <c r="A728" s="128" t="s">
        <v>434</v>
      </c>
      <c r="B728" s="128" t="s">
        <v>1031</v>
      </c>
      <c r="C728" s="128" t="s">
        <v>431</v>
      </c>
      <c r="D728" s="129" t="s">
        <v>1032</v>
      </c>
      <c r="E728" s="128" t="s">
        <v>526</v>
      </c>
      <c r="F728" s="130" t="n">
        <v>0.15</v>
      </c>
      <c r="G728" s="131" t="n">
        <v>18.01</v>
      </c>
      <c r="H728" s="131" t="n">
        <v>2.7</v>
      </c>
      <c r="I728" s="102"/>
    </row>
    <row r="729" customFormat="false" ht="15" hidden="false" customHeight="false" outlineLevel="0" collapsed="false">
      <c r="A729" s="128" t="s">
        <v>434</v>
      </c>
      <c r="B729" s="128" t="s">
        <v>1019</v>
      </c>
      <c r="C729" s="128" t="s">
        <v>431</v>
      </c>
      <c r="D729" s="129" t="s">
        <v>1020</v>
      </c>
      <c r="E729" s="128" t="s">
        <v>526</v>
      </c>
      <c r="F729" s="130" t="n">
        <v>0.15</v>
      </c>
      <c r="G729" s="131" t="n">
        <v>22.49</v>
      </c>
      <c r="H729" s="131" t="n">
        <v>3.37</v>
      </c>
      <c r="I729" s="102"/>
    </row>
    <row r="730" customFormat="false" ht="15" hidden="false" customHeight="false" outlineLevel="0" collapsed="false">
      <c r="A730" s="132" t="s">
        <v>437</v>
      </c>
      <c r="B730" s="132" t="s">
        <v>1033</v>
      </c>
      <c r="C730" s="132" t="s">
        <v>431</v>
      </c>
      <c r="D730" s="133" t="s">
        <v>1034</v>
      </c>
      <c r="E730" s="132" t="s">
        <v>8</v>
      </c>
      <c r="F730" s="134" t="n">
        <v>0.007</v>
      </c>
      <c r="G730" s="135" t="n">
        <v>55.4</v>
      </c>
      <c r="H730" s="135" t="n">
        <v>0.38</v>
      </c>
      <c r="I730" s="102"/>
    </row>
    <row r="731" customFormat="false" ht="15" hidden="false" customHeight="false" outlineLevel="0" collapsed="false">
      <c r="A731" s="132" t="s">
        <v>437</v>
      </c>
      <c r="B731" s="132" t="s">
        <v>1035</v>
      </c>
      <c r="C731" s="132" t="s">
        <v>431</v>
      </c>
      <c r="D731" s="133" t="s">
        <v>1036</v>
      </c>
      <c r="E731" s="132" t="s">
        <v>8</v>
      </c>
      <c r="F731" s="134" t="n">
        <v>0.05</v>
      </c>
      <c r="G731" s="135" t="n">
        <v>2.06</v>
      </c>
      <c r="H731" s="135" t="n">
        <v>0.1</v>
      </c>
      <c r="I731" s="102"/>
    </row>
    <row r="732" customFormat="false" ht="15" hidden="false" customHeight="false" outlineLevel="0" collapsed="false">
      <c r="A732" s="132" t="s">
        <v>437</v>
      </c>
      <c r="B732" s="132" t="s">
        <v>1232</v>
      </c>
      <c r="C732" s="132" t="s">
        <v>431</v>
      </c>
      <c r="D732" s="133" t="s">
        <v>1233</v>
      </c>
      <c r="E732" s="132" t="s">
        <v>8</v>
      </c>
      <c r="F732" s="134" t="n">
        <v>1</v>
      </c>
      <c r="G732" s="135" t="n">
        <v>1.08</v>
      </c>
      <c r="H732" s="135" t="n">
        <v>1.08</v>
      </c>
      <c r="I732" s="102"/>
    </row>
    <row r="733" customFormat="false" ht="15" hidden="false" customHeight="false" outlineLevel="0" collapsed="false">
      <c r="A733" s="132" t="s">
        <v>437</v>
      </c>
      <c r="B733" s="132" t="s">
        <v>1037</v>
      </c>
      <c r="C733" s="132" t="s">
        <v>431</v>
      </c>
      <c r="D733" s="133" t="s">
        <v>1038</v>
      </c>
      <c r="E733" s="132" t="s">
        <v>8</v>
      </c>
      <c r="F733" s="134" t="n">
        <v>0.008</v>
      </c>
      <c r="G733" s="135" t="n">
        <v>62.76</v>
      </c>
      <c r="H733" s="135" t="n">
        <v>0.5</v>
      </c>
      <c r="I733" s="102"/>
    </row>
    <row r="734" customFormat="false" ht="15" hidden="false" customHeight="false" outlineLevel="0" collapsed="false">
      <c r="A734" s="121"/>
      <c r="B734" s="121"/>
      <c r="C734" s="121"/>
      <c r="D734" s="121"/>
      <c r="E734" s="121"/>
      <c r="F734" s="122"/>
      <c r="G734" s="123"/>
      <c r="H734" s="124"/>
      <c r="I734" s="102"/>
    </row>
    <row r="735" customFormat="false" ht="15" hidden="false" customHeight="false" outlineLevel="0" collapsed="false">
      <c r="A735" s="125"/>
      <c r="B735" s="125"/>
      <c r="C735" s="125"/>
      <c r="D735" s="125"/>
      <c r="E735" s="125"/>
      <c r="F735" s="126"/>
      <c r="G735" s="127"/>
      <c r="H735" s="127"/>
      <c r="I735" s="102"/>
    </row>
    <row r="736" customFormat="false" ht="15" hidden="false" customHeight="false" outlineLevel="0" collapsed="false">
      <c r="A736" s="114" t="s">
        <v>1234</v>
      </c>
      <c r="B736" s="114" t="s">
        <v>418</v>
      </c>
      <c r="C736" s="114" t="s">
        <v>419</v>
      </c>
      <c r="D736" s="115" t="s">
        <v>420</v>
      </c>
      <c r="E736" s="114" t="s">
        <v>421</v>
      </c>
      <c r="F736" s="116" t="s">
        <v>422</v>
      </c>
      <c r="G736" s="114" t="s">
        <v>423</v>
      </c>
      <c r="H736" s="114" t="s">
        <v>424</v>
      </c>
      <c r="I736" s="102"/>
    </row>
    <row r="737" customFormat="false" ht="15" hidden="false" customHeight="false" outlineLevel="0" collapsed="false">
      <c r="A737" s="117" t="s">
        <v>425</v>
      </c>
      <c r="B737" s="117" t="s">
        <v>1235</v>
      </c>
      <c r="C737" s="117" t="s">
        <v>431</v>
      </c>
      <c r="D737" s="118" t="s">
        <v>265</v>
      </c>
      <c r="E737" s="117" t="s">
        <v>8</v>
      </c>
      <c r="F737" s="119" t="n">
        <v>1</v>
      </c>
      <c r="G737" s="120" t="n">
        <v>11.42</v>
      </c>
      <c r="H737" s="120" t="n">
        <v>11.42</v>
      </c>
      <c r="I737" s="102"/>
    </row>
    <row r="738" customFormat="false" ht="15" hidden="false" customHeight="false" outlineLevel="0" collapsed="false">
      <c r="A738" s="128" t="s">
        <v>434</v>
      </c>
      <c r="B738" s="128" t="s">
        <v>1031</v>
      </c>
      <c r="C738" s="128" t="s">
        <v>431</v>
      </c>
      <c r="D738" s="129" t="s">
        <v>1032</v>
      </c>
      <c r="E738" s="128" t="s">
        <v>526</v>
      </c>
      <c r="F738" s="130" t="n">
        <v>0.2</v>
      </c>
      <c r="G738" s="131" t="n">
        <v>18.01</v>
      </c>
      <c r="H738" s="131" t="n">
        <v>3.6</v>
      </c>
      <c r="I738" s="102"/>
    </row>
    <row r="739" customFormat="false" ht="15" hidden="false" customHeight="false" outlineLevel="0" collapsed="false">
      <c r="A739" s="128" t="s">
        <v>434</v>
      </c>
      <c r="B739" s="128" t="s">
        <v>1019</v>
      </c>
      <c r="C739" s="128" t="s">
        <v>431</v>
      </c>
      <c r="D739" s="129" t="s">
        <v>1020</v>
      </c>
      <c r="E739" s="128" t="s">
        <v>526</v>
      </c>
      <c r="F739" s="130" t="n">
        <v>0.2</v>
      </c>
      <c r="G739" s="131" t="n">
        <v>22.49</v>
      </c>
      <c r="H739" s="131" t="n">
        <v>4.49</v>
      </c>
      <c r="I739" s="102"/>
    </row>
    <row r="740" customFormat="false" ht="15" hidden="false" customHeight="false" outlineLevel="0" collapsed="false">
      <c r="A740" s="132" t="s">
        <v>437</v>
      </c>
      <c r="B740" s="132" t="s">
        <v>1033</v>
      </c>
      <c r="C740" s="132" t="s">
        <v>431</v>
      </c>
      <c r="D740" s="133" t="s">
        <v>1034</v>
      </c>
      <c r="E740" s="132" t="s">
        <v>8</v>
      </c>
      <c r="F740" s="134" t="n">
        <v>0.011</v>
      </c>
      <c r="G740" s="135" t="n">
        <v>55.4</v>
      </c>
      <c r="H740" s="135" t="n">
        <v>0.6</v>
      </c>
      <c r="I740" s="102"/>
    </row>
    <row r="741" customFormat="false" ht="15" hidden="false" customHeight="false" outlineLevel="0" collapsed="false">
      <c r="A741" s="132" t="s">
        <v>437</v>
      </c>
      <c r="B741" s="132" t="s">
        <v>1035</v>
      </c>
      <c r="C741" s="132" t="s">
        <v>431</v>
      </c>
      <c r="D741" s="133" t="s">
        <v>1036</v>
      </c>
      <c r="E741" s="132" t="s">
        <v>8</v>
      </c>
      <c r="F741" s="134" t="n">
        <v>0.075</v>
      </c>
      <c r="G741" s="135" t="n">
        <v>2.06</v>
      </c>
      <c r="H741" s="135" t="n">
        <v>0.15</v>
      </c>
      <c r="I741" s="102"/>
    </row>
    <row r="742" customFormat="false" ht="15" hidden="false" customHeight="false" outlineLevel="0" collapsed="false">
      <c r="A742" s="132" t="s">
        <v>437</v>
      </c>
      <c r="B742" s="132" t="s">
        <v>1037</v>
      </c>
      <c r="C742" s="132" t="s">
        <v>431</v>
      </c>
      <c r="D742" s="133" t="s">
        <v>1038</v>
      </c>
      <c r="E742" s="132" t="s">
        <v>8</v>
      </c>
      <c r="F742" s="134" t="n">
        <v>0.012</v>
      </c>
      <c r="G742" s="135" t="n">
        <v>62.76</v>
      </c>
      <c r="H742" s="135" t="n">
        <v>0.75</v>
      </c>
      <c r="I742" s="102"/>
    </row>
    <row r="743" customFormat="false" ht="15" hidden="false" customHeight="false" outlineLevel="0" collapsed="false">
      <c r="A743" s="132" t="s">
        <v>437</v>
      </c>
      <c r="B743" s="132" t="s">
        <v>1236</v>
      </c>
      <c r="C743" s="132" t="s">
        <v>431</v>
      </c>
      <c r="D743" s="133" t="s">
        <v>1237</v>
      </c>
      <c r="E743" s="132" t="s">
        <v>8</v>
      </c>
      <c r="F743" s="134" t="n">
        <v>1</v>
      </c>
      <c r="G743" s="135" t="n">
        <v>1.83</v>
      </c>
      <c r="H743" s="135" t="n">
        <v>1.83</v>
      </c>
      <c r="I743" s="102"/>
    </row>
    <row r="744" customFormat="false" ht="15" hidden="false" customHeight="false" outlineLevel="0" collapsed="false">
      <c r="A744" s="121"/>
      <c r="B744" s="121"/>
      <c r="C744" s="121"/>
      <c r="D744" s="121"/>
      <c r="E744" s="121"/>
      <c r="F744" s="122"/>
      <c r="G744" s="123"/>
      <c r="H744" s="124"/>
      <c r="I744" s="102"/>
    </row>
    <row r="745" customFormat="false" ht="15" hidden="false" customHeight="false" outlineLevel="0" collapsed="false">
      <c r="A745" s="125"/>
      <c r="B745" s="125"/>
      <c r="C745" s="125"/>
      <c r="D745" s="125"/>
      <c r="E745" s="125"/>
      <c r="F745" s="126"/>
      <c r="G745" s="127"/>
      <c r="H745" s="127"/>
      <c r="I745" s="102"/>
    </row>
    <row r="746" customFormat="false" ht="15" hidden="false" customHeight="false" outlineLevel="0" collapsed="false">
      <c r="A746" s="114" t="s">
        <v>1238</v>
      </c>
      <c r="B746" s="114" t="s">
        <v>418</v>
      </c>
      <c r="C746" s="114" t="s">
        <v>419</v>
      </c>
      <c r="D746" s="115" t="s">
        <v>420</v>
      </c>
      <c r="E746" s="114" t="s">
        <v>421</v>
      </c>
      <c r="F746" s="116" t="s">
        <v>422</v>
      </c>
      <c r="G746" s="114" t="s">
        <v>423</v>
      </c>
      <c r="H746" s="114" t="s">
        <v>424</v>
      </c>
      <c r="I746" s="102"/>
    </row>
    <row r="747" customFormat="false" ht="15" hidden="false" customHeight="false" outlineLevel="0" collapsed="false">
      <c r="A747" s="117" t="s">
        <v>425</v>
      </c>
      <c r="B747" s="117" t="s">
        <v>1239</v>
      </c>
      <c r="C747" s="117" t="s">
        <v>431</v>
      </c>
      <c r="D747" s="118" t="s">
        <v>267</v>
      </c>
      <c r="E747" s="117" t="s">
        <v>8</v>
      </c>
      <c r="F747" s="119" t="n">
        <v>1</v>
      </c>
      <c r="G747" s="120" t="n">
        <v>22.57</v>
      </c>
      <c r="H747" s="120" t="n">
        <v>22.57</v>
      </c>
      <c r="I747" s="102"/>
    </row>
    <row r="748" customFormat="false" ht="15" hidden="false" customHeight="false" outlineLevel="0" collapsed="false">
      <c r="A748" s="128" t="s">
        <v>434</v>
      </c>
      <c r="B748" s="128" t="s">
        <v>1031</v>
      </c>
      <c r="C748" s="128" t="s">
        <v>431</v>
      </c>
      <c r="D748" s="129" t="s">
        <v>1032</v>
      </c>
      <c r="E748" s="128" t="s">
        <v>526</v>
      </c>
      <c r="F748" s="130" t="n">
        <v>0.2</v>
      </c>
      <c r="G748" s="131" t="n">
        <v>18.01</v>
      </c>
      <c r="H748" s="131" t="n">
        <v>3.6</v>
      </c>
      <c r="I748" s="102"/>
    </row>
    <row r="749" customFormat="false" ht="15" hidden="false" customHeight="false" outlineLevel="0" collapsed="false">
      <c r="A749" s="128" t="s">
        <v>434</v>
      </c>
      <c r="B749" s="128" t="s">
        <v>1019</v>
      </c>
      <c r="C749" s="128" t="s">
        <v>431</v>
      </c>
      <c r="D749" s="129" t="s">
        <v>1020</v>
      </c>
      <c r="E749" s="128" t="s">
        <v>526</v>
      </c>
      <c r="F749" s="130" t="n">
        <v>0.2</v>
      </c>
      <c r="G749" s="131" t="n">
        <v>22.49</v>
      </c>
      <c r="H749" s="131" t="n">
        <v>4.49</v>
      </c>
      <c r="I749" s="102"/>
    </row>
    <row r="750" customFormat="false" ht="15" hidden="false" customHeight="false" outlineLevel="0" collapsed="false">
      <c r="A750" s="132" t="s">
        <v>437</v>
      </c>
      <c r="B750" s="132" t="s">
        <v>1033</v>
      </c>
      <c r="C750" s="132" t="s">
        <v>431</v>
      </c>
      <c r="D750" s="133" t="s">
        <v>1034</v>
      </c>
      <c r="E750" s="132" t="s">
        <v>8</v>
      </c>
      <c r="F750" s="134" t="n">
        <v>0.011</v>
      </c>
      <c r="G750" s="135" t="n">
        <v>55.4</v>
      </c>
      <c r="H750" s="135" t="n">
        <v>0.6</v>
      </c>
      <c r="I750" s="102"/>
    </row>
    <row r="751" customFormat="false" ht="15" hidden="false" customHeight="false" outlineLevel="0" collapsed="false">
      <c r="A751" s="132" t="s">
        <v>437</v>
      </c>
      <c r="B751" s="132" t="s">
        <v>1035</v>
      </c>
      <c r="C751" s="132" t="s">
        <v>431</v>
      </c>
      <c r="D751" s="133" t="s">
        <v>1036</v>
      </c>
      <c r="E751" s="132" t="s">
        <v>8</v>
      </c>
      <c r="F751" s="134" t="n">
        <v>0.075</v>
      </c>
      <c r="G751" s="135" t="n">
        <v>2.06</v>
      </c>
      <c r="H751" s="135" t="n">
        <v>0.15</v>
      </c>
      <c r="I751" s="102"/>
    </row>
    <row r="752" customFormat="false" ht="15" hidden="false" customHeight="false" outlineLevel="0" collapsed="false">
      <c r="A752" s="132" t="s">
        <v>437</v>
      </c>
      <c r="B752" s="132" t="s">
        <v>1240</v>
      </c>
      <c r="C752" s="132" t="s">
        <v>431</v>
      </c>
      <c r="D752" s="133" t="s">
        <v>1241</v>
      </c>
      <c r="E752" s="132" t="s">
        <v>8</v>
      </c>
      <c r="F752" s="134" t="n">
        <v>1</v>
      </c>
      <c r="G752" s="135" t="n">
        <v>12.98</v>
      </c>
      <c r="H752" s="135" t="n">
        <v>12.98</v>
      </c>
      <c r="I752" s="102"/>
    </row>
    <row r="753" customFormat="false" ht="15" hidden="false" customHeight="false" outlineLevel="0" collapsed="false">
      <c r="A753" s="132" t="s">
        <v>437</v>
      </c>
      <c r="B753" s="132" t="s">
        <v>1037</v>
      </c>
      <c r="C753" s="132" t="s">
        <v>431</v>
      </c>
      <c r="D753" s="133" t="s">
        <v>1038</v>
      </c>
      <c r="E753" s="132" t="s">
        <v>8</v>
      </c>
      <c r="F753" s="134" t="n">
        <v>0.012</v>
      </c>
      <c r="G753" s="135" t="n">
        <v>62.76</v>
      </c>
      <c r="H753" s="135" t="n">
        <v>0.75</v>
      </c>
      <c r="I753" s="102"/>
    </row>
    <row r="754" customFormat="false" ht="15" hidden="false" customHeight="false" outlineLevel="0" collapsed="false">
      <c r="A754" s="121"/>
      <c r="B754" s="121"/>
      <c r="C754" s="121"/>
      <c r="D754" s="121"/>
      <c r="E754" s="121"/>
      <c r="F754" s="122"/>
      <c r="G754" s="123"/>
      <c r="H754" s="124"/>
      <c r="I754" s="102"/>
    </row>
    <row r="755" customFormat="false" ht="15" hidden="false" customHeight="false" outlineLevel="0" collapsed="false">
      <c r="A755" s="125"/>
      <c r="B755" s="125"/>
      <c r="C755" s="125"/>
      <c r="D755" s="125"/>
      <c r="E755" s="125"/>
      <c r="F755" s="126"/>
      <c r="G755" s="127"/>
      <c r="H755" s="127"/>
      <c r="I755" s="102"/>
    </row>
    <row r="756" customFormat="false" ht="15" hidden="false" customHeight="false" outlineLevel="0" collapsed="false">
      <c r="A756" s="114" t="s">
        <v>1242</v>
      </c>
      <c r="B756" s="114" t="s">
        <v>418</v>
      </c>
      <c r="C756" s="114" t="s">
        <v>419</v>
      </c>
      <c r="D756" s="115" t="s">
        <v>420</v>
      </c>
      <c r="E756" s="114" t="s">
        <v>421</v>
      </c>
      <c r="F756" s="116" t="s">
        <v>422</v>
      </c>
      <c r="G756" s="114" t="s">
        <v>423</v>
      </c>
      <c r="H756" s="114" t="s">
        <v>424</v>
      </c>
      <c r="I756" s="102"/>
    </row>
    <row r="757" customFormat="false" ht="15" hidden="false" customHeight="false" outlineLevel="0" collapsed="false">
      <c r="A757" s="117" t="s">
        <v>425</v>
      </c>
      <c r="B757" s="117" t="s">
        <v>1243</v>
      </c>
      <c r="C757" s="117" t="s">
        <v>431</v>
      </c>
      <c r="D757" s="118" t="s">
        <v>269</v>
      </c>
      <c r="E757" s="117" t="s">
        <v>8</v>
      </c>
      <c r="F757" s="119" t="n">
        <v>1</v>
      </c>
      <c r="G757" s="120" t="n">
        <v>6.32</v>
      </c>
      <c r="H757" s="120" t="n">
        <v>6.32</v>
      </c>
      <c r="I757" s="102"/>
    </row>
    <row r="758" customFormat="false" ht="15" hidden="false" customHeight="false" outlineLevel="0" collapsed="false">
      <c r="A758" s="128" t="s">
        <v>434</v>
      </c>
      <c r="B758" s="128" t="s">
        <v>1031</v>
      </c>
      <c r="C758" s="128" t="s">
        <v>431</v>
      </c>
      <c r="D758" s="129" t="s">
        <v>1032</v>
      </c>
      <c r="E758" s="128" t="s">
        <v>526</v>
      </c>
      <c r="F758" s="130" t="n">
        <v>0.1</v>
      </c>
      <c r="G758" s="131" t="n">
        <v>18.01</v>
      </c>
      <c r="H758" s="131" t="n">
        <v>1.8</v>
      </c>
      <c r="I758" s="102"/>
    </row>
    <row r="759" customFormat="false" ht="15" hidden="false" customHeight="false" outlineLevel="0" collapsed="false">
      <c r="A759" s="128" t="s">
        <v>434</v>
      </c>
      <c r="B759" s="128" t="s">
        <v>1019</v>
      </c>
      <c r="C759" s="128" t="s">
        <v>431</v>
      </c>
      <c r="D759" s="129" t="s">
        <v>1020</v>
      </c>
      <c r="E759" s="128" t="s">
        <v>526</v>
      </c>
      <c r="F759" s="130" t="n">
        <v>0.1</v>
      </c>
      <c r="G759" s="131" t="n">
        <v>22.49</v>
      </c>
      <c r="H759" s="131" t="n">
        <v>2.24</v>
      </c>
      <c r="I759" s="102"/>
    </row>
    <row r="760" customFormat="false" ht="15" hidden="false" customHeight="false" outlineLevel="0" collapsed="false">
      <c r="A760" s="132" t="s">
        <v>437</v>
      </c>
      <c r="B760" s="132" t="s">
        <v>1033</v>
      </c>
      <c r="C760" s="132" t="s">
        <v>431</v>
      </c>
      <c r="D760" s="133" t="s">
        <v>1034</v>
      </c>
      <c r="E760" s="132" t="s">
        <v>8</v>
      </c>
      <c r="F760" s="134" t="n">
        <v>0.007</v>
      </c>
      <c r="G760" s="135" t="n">
        <v>55.4</v>
      </c>
      <c r="H760" s="135" t="n">
        <v>0.38</v>
      </c>
      <c r="I760" s="102"/>
    </row>
    <row r="761" customFormat="false" ht="15" hidden="false" customHeight="false" outlineLevel="0" collapsed="false">
      <c r="A761" s="132" t="s">
        <v>437</v>
      </c>
      <c r="B761" s="132" t="s">
        <v>1244</v>
      </c>
      <c r="C761" s="132" t="s">
        <v>431</v>
      </c>
      <c r="D761" s="133" t="s">
        <v>1245</v>
      </c>
      <c r="E761" s="132" t="s">
        <v>8</v>
      </c>
      <c r="F761" s="134" t="n">
        <v>1</v>
      </c>
      <c r="G761" s="135" t="n">
        <v>1.3</v>
      </c>
      <c r="H761" s="135" t="n">
        <v>1.3</v>
      </c>
      <c r="I761" s="102"/>
    </row>
    <row r="762" customFormat="false" ht="15" hidden="false" customHeight="false" outlineLevel="0" collapsed="false">
      <c r="A762" s="132" t="s">
        <v>437</v>
      </c>
      <c r="B762" s="132" t="s">
        <v>1035</v>
      </c>
      <c r="C762" s="132" t="s">
        <v>431</v>
      </c>
      <c r="D762" s="133" t="s">
        <v>1036</v>
      </c>
      <c r="E762" s="132" t="s">
        <v>8</v>
      </c>
      <c r="F762" s="134" t="n">
        <v>0.05</v>
      </c>
      <c r="G762" s="135" t="n">
        <v>2.06</v>
      </c>
      <c r="H762" s="135" t="n">
        <v>0.1</v>
      </c>
      <c r="I762" s="102"/>
    </row>
    <row r="763" customFormat="false" ht="15" hidden="false" customHeight="false" outlineLevel="0" collapsed="false">
      <c r="A763" s="132" t="s">
        <v>437</v>
      </c>
      <c r="B763" s="132" t="s">
        <v>1037</v>
      </c>
      <c r="C763" s="132" t="s">
        <v>431</v>
      </c>
      <c r="D763" s="133" t="s">
        <v>1038</v>
      </c>
      <c r="E763" s="132" t="s">
        <v>8</v>
      </c>
      <c r="F763" s="134" t="n">
        <v>0.008</v>
      </c>
      <c r="G763" s="135" t="n">
        <v>62.76</v>
      </c>
      <c r="H763" s="135" t="n">
        <v>0.5</v>
      </c>
      <c r="I763" s="102"/>
    </row>
    <row r="764" customFormat="false" ht="15" hidden="false" customHeight="false" outlineLevel="0" collapsed="false">
      <c r="A764" s="121"/>
      <c r="B764" s="121"/>
      <c r="C764" s="121"/>
      <c r="D764" s="121"/>
      <c r="E764" s="121"/>
      <c r="F764" s="122"/>
      <c r="G764" s="123"/>
      <c r="H764" s="124"/>
      <c r="I764" s="102"/>
    </row>
    <row r="765" customFormat="false" ht="15" hidden="false" customHeight="false" outlineLevel="0" collapsed="false">
      <c r="A765" s="125"/>
      <c r="B765" s="125"/>
      <c r="C765" s="125"/>
      <c r="D765" s="125"/>
      <c r="E765" s="125"/>
      <c r="F765" s="126"/>
      <c r="G765" s="127"/>
      <c r="H765" s="127"/>
      <c r="I765" s="102"/>
    </row>
    <row r="766" customFormat="false" ht="15" hidden="false" customHeight="false" outlineLevel="0" collapsed="false">
      <c r="A766" s="114" t="s">
        <v>1246</v>
      </c>
      <c r="B766" s="114" t="s">
        <v>418</v>
      </c>
      <c r="C766" s="114" t="s">
        <v>419</v>
      </c>
      <c r="D766" s="115" t="s">
        <v>420</v>
      </c>
      <c r="E766" s="114" t="s">
        <v>421</v>
      </c>
      <c r="F766" s="116" t="s">
        <v>422</v>
      </c>
      <c r="G766" s="114" t="s">
        <v>423</v>
      </c>
      <c r="H766" s="114" t="s">
        <v>424</v>
      </c>
      <c r="I766" s="102"/>
    </row>
    <row r="767" customFormat="false" ht="15" hidden="false" customHeight="false" outlineLevel="0" collapsed="false">
      <c r="A767" s="117" t="s">
        <v>425</v>
      </c>
      <c r="B767" s="117" t="s">
        <v>1247</v>
      </c>
      <c r="C767" s="117" t="s">
        <v>431</v>
      </c>
      <c r="D767" s="118" t="s">
        <v>271</v>
      </c>
      <c r="E767" s="117" t="s">
        <v>31</v>
      </c>
      <c r="F767" s="119" t="n">
        <v>1</v>
      </c>
      <c r="G767" s="120" t="n">
        <v>20.99</v>
      </c>
      <c r="H767" s="120" t="n">
        <v>20.99</v>
      </c>
      <c r="I767" s="102"/>
    </row>
    <row r="768" customFormat="false" ht="15" hidden="false" customHeight="false" outlineLevel="0" collapsed="false">
      <c r="A768" s="128" t="s">
        <v>434</v>
      </c>
      <c r="B768" s="128" t="s">
        <v>1031</v>
      </c>
      <c r="C768" s="128" t="s">
        <v>431</v>
      </c>
      <c r="D768" s="129" t="s">
        <v>1032</v>
      </c>
      <c r="E768" s="128" t="s">
        <v>526</v>
      </c>
      <c r="F768" s="130" t="n">
        <v>0.369</v>
      </c>
      <c r="G768" s="131" t="n">
        <v>18.01</v>
      </c>
      <c r="H768" s="131" t="n">
        <v>6.64</v>
      </c>
      <c r="I768" s="102"/>
    </row>
    <row r="769" customFormat="false" ht="15" hidden="false" customHeight="false" outlineLevel="0" collapsed="false">
      <c r="A769" s="128" t="s">
        <v>434</v>
      </c>
      <c r="B769" s="128" t="s">
        <v>1019</v>
      </c>
      <c r="C769" s="128" t="s">
        <v>431</v>
      </c>
      <c r="D769" s="129" t="s">
        <v>1020</v>
      </c>
      <c r="E769" s="128" t="s">
        <v>526</v>
      </c>
      <c r="F769" s="130" t="n">
        <v>0.369</v>
      </c>
      <c r="G769" s="131" t="n">
        <v>22.49</v>
      </c>
      <c r="H769" s="131" t="n">
        <v>8.29</v>
      </c>
      <c r="I769" s="102"/>
    </row>
    <row r="770" customFormat="false" ht="15" hidden="false" customHeight="false" outlineLevel="0" collapsed="false">
      <c r="A770" s="132" t="s">
        <v>437</v>
      </c>
      <c r="B770" s="132" t="s">
        <v>1035</v>
      </c>
      <c r="C770" s="132" t="s">
        <v>431</v>
      </c>
      <c r="D770" s="133" t="s">
        <v>1036</v>
      </c>
      <c r="E770" s="132" t="s">
        <v>8</v>
      </c>
      <c r="F770" s="134" t="n">
        <v>0.123</v>
      </c>
      <c r="G770" s="135" t="n">
        <v>2.06</v>
      </c>
      <c r="H770" s="135" t="n">
        <v>0.25</v>
      </c>
      <c r="I770" s="102"/>
    </row>
    <row r="771" customFormat="false" ht="15" hidden="false" customHeight="false" outlineLevel="0" collapsed="false">
      <c r="A771" s="132" t="s">
        <v>437</v>
      </c>
      <c r="B771" s="132" t="s">
        <v>1248</v>
      </c>
      <c r="C771" s="132" t="s">
        <v>431</v>
      </c>
      <c r="D771" s="133" t="s">
        <v>1249</v>
      </c>
      <c r="E771" s="132" t="s">
        <v>31</v>
      </c>
      <c r="F771" s="134" t="n">
        <v>1.061</v>
      </c>
      <c r="G771" s="135" t="n">
        <v>5.48</v>
      </c>
      <c r="H771" s="135" t="n">
        <v>5.81</v>
      </c>
      <c r="I771" s="102"/>
    </row>
    <row r="772" customFormat="false" ht="15" hidden="false" customHeight="false" outlineLevel="0" collapsed="false">
      <c r="A772" s="121"/>
      <c r="B772" s="121"/>
      <c r="C772" s="121"/>
      <c r="D772" s="121"/>
      <c r="E772" s="121"/>
      <c r="F772" s="122"/>
      <c r="G772" s="123"/>
      <c r="H772" s="124"/>
      <c r="I772" s="102"/>
    </row>
    <row r="773" customFormat="false" ht="15" hidden="false" customHeight="false" outlineLevel="0" collapsed="false">
      <c r="A773" s="125"/>
      <c r="B773" s="125"/>
      <c r="C773" s="125"/>
      <c r="D773" s="125"/>
      <c r="E773" s="125"/>
      <c r="F773" s="126"/>
      <c r="G773" s="127"/>
      <c r="H773" s="127"/>
      <c r="I773" s="102"/>
    </row>
    <row r="774" customFormat="false" ht="15" hidden="false" customHeight="false" outlineLevel="0" collapsed="false">
      <c r="A774" s="114" t="s">
        <v>1250</v>
      </c>
      <c r="B774" s="114" t="s">
        <v>418</v>
      </c>
      <c r="C774" s="114" t="s">
        <v>419</v>
      </c>
      <c r="D774" s="115" t="s">
        <v>420</v>
      </c>
      <c r="E774" s="114" t="s">
        <v>421</v>
      </c>
      <c r="F774" s="116" t="s">
        <v>422</v>
      </c>
      <c r="G774" s="114" t="s">
        <v>423</v>
      </c>
      <c r="H774" s="114" t="s">
        <v>424</v>
      </c>
      <c r="I774" s="102"/>
    </row>
    <row r="775" customFormat="false" ht="15" hidden="false" customHeight="false" outlineLevel="0" collapsed="false">
      <c r="A775" s="117" t="s">
        <v>425</v>
      </c>
      <c r="B775" s="117" t="s">
        <v>1251</v>
      </c>
      <c r="C775" s="117" t="s">
        <v>431</v>
      </c>
      <c r="D775" s="118" t="s">
        <v>1252</v>
      </c>
      <c r="E775" s="117" t="s">
        <v>8</v>
      </c>
      <c r="F775" s="119" t="n">
        <v>1</v>
      </c>
      <c r="G775" s="120" t="n">
        <v>4.52</v>
      </c>
      <c r="H775" s="120" t="n">
        <v>4.52</v>
      </c>
      <c r="I775" s="102"/>
    </row>
    <row r="776" customFormat="false" ht="15" hidden="false" customHeight="false" outlineLevel="0" collapsed="false">
      <c r="A776" s="128" t="s">
        <v>434</v>
      </c>
      <c r="B776" s="128" t="s">
        <v>1031</v>
      </c>
      <c r="C776" s="128" t="s">
        <v>431</v>
      </c>
      <c r="D776" s="129" t="s">
        <v>1032</v>
      </c>
      <c r="E776" s="128" t="s">
        <v>526</v>
      </c>
      <c r="F776" s="130" t="n">
        <v>0.06</v>
      </c>
      <c r="G776" s="131" t="n">
        <v>18.01</v>
      </c>
      <c r="H776" s="131" t="n">
        <v>1.08</v>
      </c>
      <c r="I776" s="102"/>
    </row>
    <row r="777" customFormat="false" ht="15" hidden="false" customHeight="false" outlineLevel="0" collapsed="false">
      <c r="A777" s="128" t="s">
        <v>434</v>
      </c>
      <c r="B777" s="128" t="s">
        <v>1019</v>
      </c>
      <c r="C777" s="128" t="s">
        <v>431</v>
      </c>
      <c r="D777" s="129" t="s">
        <v>1020</v>
      </c>
      <c r="E777" s="128" t="s">
        <v>526</v>
      </c>
      <c r="F777" s="130" t="n">
        <v>0.06</v>
      </c>
      <c r="G777" s="131" t="n">
        <v>22.49</v>
      </c>
      <c r="H777" s="131" t="n">
        <v>1.34</v>
      </c>
      <c r="I777" s="102"/>
    </row>
    <row r="778" customFormat="false" ht="15" hidden="false" customHeight="false" outlineLevel="0" collapsed="false">
      <c r="A778" s="132" t="s">
        <v>437</v>
      </c>
      <c r="B778" s="132" t="s">
        <v>1033</v>
      </c>
      <c r="C778" s="132" t="s">
        <v>431</v>
      </c>
      <c r="D778" s="133" t="s">
        <v>1034</v>
      </c>
      <c r="E778" s="132" t="s">
        <v>8</v>
      </c>
      <c r="F778" s="134" t="n">
        <v>0.007</v>
      </c>
      <c r="G778" s="135" t="n">
        <v>55.4</v>
      </c>
      <c r="H778" s="135" t="n">
        <v>0.38</v>
      </c>
      <c r="I778" s="102"/>
    </row>
    <row r="779" customFormat="false" ht="15" hidden="false" customHeight="false" outlineLevel="0" collapsed="false">
      <c r="A779" s="132" t="s">
        <v>437</v>
      </c>
      <c r="B779" s="132" t="s">
        <v>1035</v>
      </c>
      <c r="C779" s="132" t="s">
        <v>431</v>
      </c>
      <c r="D779" s="133" t="s">
        <v>1036</v>
      </c>
      <c r="E779" s="132" t="s">
        <v>8</v>
      </c>
      <c r="F779" s="134" t="n">
        <v>0.03</v>
      </c>
      <c r="G779" s="135" t="n">
        <v>2.06</v>
      </c>
      <c r="H779" s="135" t="n">
        <v>0.06</v>
      </c>
      <c r="I779" s="102"/>
    </row>
    <row r="780" customFormat="false" ht="15" hidden="false" customHeight="false" outlineLevel="0" collapsed="false">
      <c r="A780" s="132" t="s">
        <v>437</v>
      </c>
      <c r="B780" s="132" t="s">
        <v>1253</v>
      </c>
      <c r="C780" s="132" t="s">
        <v>431</v>
      </c>
      <c r="D780" s="133" t="s">
        <v>1254</v>
      </c>
      <c r="E780" s="132" t="s">
        <v>8</v>
      </c>
      <c r="F780" s="134" t="n">
        <v>1</v>
      </c>
      <c r="G780" s="135" t="n">
        <v>1.16</v>
      </c>
      <c r="H780" s="135" t="n">
        <v>1.16</v>
      </c>
      <c r="I780" s="102"/>
    </row>
    <row r="781" customFormat="false" ht="15" hidden="false" customHeight="false" outlineLevel="0" collapsed="false">
      <c r="A781" s="132" t="s">
        <v>437</v>
      </c>
      <c r="B781" s="132" t="s">
        <v>1037</v>
      </c>
      <c r="C781" s="132" t="s">
        <v>431</v>
      </c>
      <c r="D781" s="133" t="s">
        <v>1038</v>
      </c>
      <c r="E781" s="132" t="s">
        <v>8</v>
      </c>
      <c r="F781" s="134" t="n">
        <v>0.008</v>
      </c>
      <c r="G781" s="135" t="n">
        <v>62.76</v>
      </c>
      <c r="H781" s="135" t="n">
        <v>0.5</v>
      </c>
      <c r="I781" s="102"/>
    </row>
    <row r="782" customFormat="false" ht="15" hidden="false" customHeight="false" outlineLevel="0" collapsed="false">
      <c r="A782" s="121"/>
      <c r="B782" s="121"/>
      <c r="C782" s="121"/>
      <c r="D782" s="121"/>
      <c r="E782" s="121"/>
      <c r="F782" s="122"/>
      <c r="G782" s="123"/>
      <c r="H782" s="124"/>
      <c r="I782" s="102"/>
    </row>
    <row r="783" customFormat="false" ht="15" hidden="false" customHeight="false" outlineLevel="0" collapsed="false">
      <c r="A783" s="125"/>
      <c r="B783" s="125"/>
      <c r="C783" s="125"/>
      <c r="D783" s="125"/>
      <c r="E783" s="125"/>
      <c r="F783" s="126"/>
      <c r="G783" s="127"/>
      <c r="H783" s="127"/>
      <c r="I783" s="102"/>
    </row>
    <row r="784" customFormat="false" ht="15" hidden="false" customHeight="false" outlineLevel="0" collapsed="false">
      <c r="A784" s="109" t="s">
        <v>1255</v>
      </c>
      <c r="B784" s="109"/>
      <c r="C784" s="109"/>
      <c r="D784" s="110" t="s">
        <v>276</v>
      </c>
      <c r="E784" s="111"/>
      <c r="F784" s="112"/>
      <c r="G784" s="109"/>
      <c r="H784" s="113"/>
      <c r="I784" s="102"/>
    </row>
    <row r="785" customFormat="false" ht="15" hidden="false" customHeight="false" outlineLevel="0" collapsed="false">
      <c r="A785" s="114" t="s">
        <v>1256</v>
      </c>
      <c r="B785" s="114" t="s">
        <v>418</v>
      </c>
      <c r="C785" s="114" t="s">
        <v>419</v>
      </c>
      <c r="D785" s="115" t="s">
        <v>420</v>
      </c>
      <c r="E785" s="114" t="s">
        <v>421</v>
      </c>
      <c r="F785" s="116" t="s">
        <v>422</v>
      </c>
      <c r="G785" s="114" t="s">
        <v>423</v>
      </c>
      <c r="H785" s="114" t="s">
        <v>424</v>
      </c>
      <c r="I785" s="102"/>
    </row>
    <row r="786" customFormat="false" ht="15" hidden="false" customHeight="false" outlineLevel="0" collapsed="false">
      <c r="A786" s="117" t="s">
        <v>425</v>
      </c>
      <c r="B786" s="117" t="s">
        <v>1257</v>
      </c>
      <c r="C786" s="117" t="s">
        <v>431</v>
      </c>
      <c r="D786" s="118" t="s">
        <v>278</v>
      </c>
      <c r="E786" s="117" t="s">
        <v>31</v>
      </c>
      <c r="F786" s="119" t="n">
        <v>1</v>
      </c>
      <c r="G786" s="120" t="n">
        <v>9.53</v>
      </c>
      <c r="H786" s="120" t="n">
        <v>9.53</v>
      </c>
      <c r="I786" s="102"/>
    </row>
    <row r="787" customFormat="false" ht="15" hidden="false" customHeight="false" outlineLevel="0" collapsed="false">
      <c r="A787" s="128" t="s">
        <v>434</v>
      </c>
      <c r="B787" s="128" t="s">
        <v>1258</v>
      </c>
      <c r="C787" s="128" t="s">
        <v>431</v>
      </c>
      <c r="D787" s="129" t="s">
        <v>1259</v>
      </c>
      <c r="E787" s="128" t="s">
        <v>526</v>
      </c>
      <c r="F787" s="130" t="n">
        <v>0.009</v>
      </c>
      <c r="G787" s="131" t="n">
        <v>23.36</v>
      </c>
      <c r="H787" s="131" t="n">
        <v>0.21</v>
      </c>
      <c r="I787" s="102"/>
    </row>
    <row r="788" customFormat="false" ht="15" hidden="false" customHeight="false" outlineLevel="0" collapsed="false">
      <c r="A788" s="128" t="s">
        <v>434</v>
      </c>
      <c r="B788" s="128" t="s">
        <v>1260</v>
      </c>
      <c r="C788" s="128" t="s">
        <v>431</v>
      </c>
      <c r="D788" s="129" t="s">
        <v>1261</v>
      </c>
      <c r="E788" s="128" t="s">
        <v>526</v>
      </c>
      <c r="F788" s="130" t="n">
        <v>0.009</v>
      </c>
      <c r="G788" s="131" t="n">
        <v>17.85</v>
      </c>
      <c r="H788" s="131" t="n">
        <v>0.16</v>
      </c>
      <c r="I788" s="102"/>
    </row>
    <row r="789" customFormat="false" ht="15" hidden="false" customHeight="false" outlineLevel="0" collapsed="false">
      <c r="A789" s="132" t="s">
        <v>437</v>
      </c>
      <c r="B789" s="132" t="s">
        <v>1262</v>
      </c>
      <c r="C789" s="132" t="s">
        <v>431</v>
      </c>
      <c r="D789" s="133" t="s">
        <v>1263</v>
      </c>
      <c r="E789" s="132" t="s">
        <v>31</v>
      </c>
      <c r="F789" s="134" t="n">
        <v>1.027</v>
      </c>
      <c r="G789" s="135" t="n">
        <v>8.89</v>
      </c>
      <c r="H789" s="135" t="n">
        <v>9.13</v>
      </c>
      <c r="I789" s="102"/>
    </row>
    <row r="790" customFormat="false" ht="15" hidden="false" customHeight="false" outlineLevel="0" collapsed="false">
      <c r="A790" s="132" t="s">
        <v>437</v>
      </c>
      <c r="B790" s="132" t="s">
        <v>1264</v>
      </c>
      <c r="C790" s="132" t="s">
        <v>431</v>
      </c>
      <c r="D790" s="133" t="s">
        <v>1265</v>
      </c>
      <c r="E790" s="132" t="s">
        <v>8</v>
      </c>
      <c r="F790" s="134" t="n">
        <v>0.01</v>
      </c>
      <c r="G790" s="135" t="n">
        <v>3.59</v>
      </c>
      <c r="H790" s="135" t="n">
        <v>0.03</v>
      </c>
      <c r="I790" s="102"/>
    </row>
    <row r="791" customFormat="false" ht="15" hidden="false" customHeight="false" outlineLevel="0" collapsed="false">
      <c r="A791" s="121"/>
      <c r="B791" s="121"/>
      <c r="C791" s="121"/>
      <c r="D791" s="121"/>
      <c r="E791" s="121"/>
      <c r="F791" s="122"/>
      <c r="G791" s="123"/>
      <c r="H791" s="124"/>
      <c r="I791" s="102"/>
    </row>
    <row r="792" customFormat="false" ht="15" hidden="false" customHeight="false" outlineLevel="0" collapsed="false">
      <c r="A792" s="125"/>
      <c r="B792" s="125"/>
      <c r="C792" s="125"/>
      <c r="D792" s="125"/>
      <c r="E792" s="125"/>
      <c r="F792" s="126"/>
      <c r="G792" s="127"/>
      <c r="H792" s="127"/>
      <c r="I792" s="102"/>
    </row>
    <row r="793" customFormat="false" ht="15" hidden="false" customHeight="false" outlineLevel="0" collapsed="false">
      <c r="A793" s="114" t="s">
        <v>1266</v>
      </c>
      <c r="B793" s="114" t="s">
        <v>418</v>
      </c>
      <c r="C793" s="114" t="s">
        <v>419</v>
      </c>
      <c r="D793" s="115" t="s">
        <v>420</v>
      </c>
      <c r="E793" s="114" t="s">
        <v>421</v>
      </c>
      <c r="F793" s="116" t="s">
        <v>422</v>
      </c>
      <c r="G793" s="114" t="s">
        <v>423</v>
      </c>
      <c r="H793" s="114" t="s">
        <v>424</v>
      </c>
      <c r="I793" s="102"/>
    </row>
    <row r="794" customFormat="false" ht="15" hidden="false" customHeight="false" outlineLevel="0" collapsed="false">
      <c r="A794" s="117" t="s">
        <v>425</v>
      </c>
      <c r="B794" s="117" t="s">
        <v>1267</v>
      </c>
      <c r="C794" s="117" t="s">
        <v>431</v>
      </c>
      <c r="D794" s="118" t="s">
        <v>280</v>
      </c>
      <c r="E794" s="117" t="s">
        <v>8</v>
      </c>
      <c r="F794" s="119" t="n">
        <v>1</v>
      </c>
      <c r="G794" s="120" t="n">
        <v>693.94</v>
      </c>
      <c r="H794" s="120" t="n">
        <v>693.94</v>
      </c>
      <c r="I794" s="102"/>
    </row>
    <row r="795" customFormat="false" ht="15" hidden="false" customHeight="false" outlineLevel="0" collapsed="false">
      <c r="A795" s="128" t="s">
        <v>434</v>
      </c>
      <c r="B795" s="128" t="s">
        <v>1260</v>
      </c>
      <c r="C795" s="128" t="s">
        <v>431</v>
      </c>
      <c r="D795" s="129" t="s">
        <v>1261</v>
      </c>
      <c r="E795" s="128" t="s">
        <v>526</v>
      </c>
      <c r="F795" s="130" t="n">
        <v>1.5233</v>
      </c>
      <c r="G795" s="131" t="n">
        <v>17.85</v>
      </c>
      <c r="H795" s="131" t="n">
        <v>27.19</v>
      </c>
      <c r="I795" s="102"/>
    </row>
    <row r="796" customFormat="false" ht="15" hidden="false" customHeight="false" outlineLevel="0" collapsed="false">
      <c r="A796" s="128" t="s">
        <v>434</v>
      </c>
      <c r="B796" s="128" t="s">
        <v>1258</v>
      </c>
      <c r="C796" s="128" t="s">
        <v>431</v>
      </c>
      <c r="D796" s="129" t="s">
        <v>1259</v>
      </c>
      <c r="E796" s="128" t="s">
        <v>526</v>
      </c>
      <c r="F796" s="130" t="n">
        <v>1.5233</v>
      </c>
      <c r="G796" s="131" t="n">
        <v>23.36</v>
      </c>
      <c r="H796" s="131" t="n">
        <v>35.58</v>
      </c>
      <c r="I796" s="102"/>
    </row>
    <row r="797" customFormat="false" ht="15" hidden="false" customHeight="false" outlineLevel="0" collapsed="false">
      <c r="A797" s="132" t="s">
        <v>437</v>
      </c>
      <c r="B797" s="132" t="s">
        <v>1268</v>
      </c>
      <c r="C797" s="132" t="s">
        <v>431</v>
      </c>
      <c r="D797" s="133" t="s">
        <v>1269</v>
      </c>
      <c r="E797" s="132" t="s">
        <v>8</v>
      </c>
      <c r="F797" s="134" t="n">
        <v>1</v>
      </c>
      <c r="G797" s="135" t="n">
        <v>631.17</v>
      </c>
      <c r="H797" s="135" t="n">
        <v>631.17</v>
      </c>
      <c r="I797" s="102"/>
    </row>
    <row r="798" customFormat="false" ht="15" hidden="false" customHeight="false" outlineLevel="0" collapsed="false">
      <c r="A798" s="121"/>
      <c r="B798" s="121"/>
      <c r="C798" s="121"/>
      <c r="D798" s="121"/>
      <c r="E798" s="121"/>
      <c r="F798" s="122"/>
      <c r="G798" s="123"/>
      <c r="H798" s="124"/>
      <c r="I798" s="102"/>
    </row>
    <row r="799" customFormat="false" ht="15" hidden="false" customHeight="false" outlineLevel="0" collapsed="false">
      <c r="A799" s="125"/>
      <c r="B799" s="125"/>
      <c r="C799" s="125"/>
      <c r="D799" s="125"/>
      <c r="E799" s="125"/>
      <c r="F799" s="126"/>
      <c r="G799" s="127"/>
      <c r="H799" s="127"/>
      <c r="I799" s="102"/>
    </row>
    <row r="800" customFormat="false" ht="15" hidden="false" customHeight="false" outlineLevel="0" collapsed="false">
      <c r="A800" s="114" t="s">
        <v>1270</v>
      </c>
      <c r="B800" s="114" t="s">
        <v>418</v>
      </c>
      <c r="C800" s="114" t="s">
        <v>419</v>
      </c>
      <c r="D800" s="115" t="s">
        <v>420</v>
      </c>
      <c r="E800" s="114" t="s">
        <v>421</v>
      </c>
      <c r="F800" s="116" t="s">
        <v>422</v>
      </c>
      <c r="G800" s="114" t="s">
        <v>423</v>
      </c>
      <c r="H800" s="114" t="s">
        <v>424</v>
      </c>
      <c r="I800" s="102"/>
    </row>
    <row r="801" customFormat="false" ht="15" hidden="false" customHeight="false" outlineLevel="0" collapsed="false">
      <c r="A801" s="117" t="s">
        <v>425</v>
      </c>
      <c r="B801" s="117" t="s">
        <v>1271</v>
      </c>
      <c r="C801" s="117" t="s">
        <v>431</v>
      </c>
      <c r="D801" s="118" t="s">
        <v>282</v>
      </c>
      <c r="E801" s="117" t="s">
        <v>8</v>
      </c>
      <c r="F801" s="119" t="n">
        <v>1</v>
      </c>
      <c r="G801" s="120" t="n">
        <v>135.93</v>
      </c>
      <c r="H801" s="120" t="n">
        <v>135.93</v>
      </c>
      <c r="I801" s="102"/>
    </row>
    <row r="802" customFormat="false" ht="15" hidden="false" customHeight="false" outlineLevel="0" collapsed="false">
      <c r="A802" s="128" t="s">
        <v>434</v>
      </c>
      <c r="B802" s="128" t="s">
        <v>1258</v>
      </c>
      <c r="C802" s="128" t="s">
        <v>431</v>
      </c>
      <c r="D802" s="129" t="s">
        <v>1259</v>
      </c>
      <c r="E802" s="128" t="s">
        <v>526</v>
      </c>
      <c r="F802" s="130" t="n">
        <v>0.4057</v>
      </c>
      <c r="G802" s="131" t="n">
        <v>23.36</v>
      </c>
      <c r="H802" s="131" t="n">
        <v>9.47</v>
      </c>
      <c r="I802" s="102"/>
    </row>
    <row r="803" customFormat="false" ht="15" hidden="false" customHeight="false" outlineLevel="0" collapsed="false">
      <c r="A803" s="128" t="s">
        <v>434</v>
      </c>
      <c r="B803" s="128" t="s">
        <v>1260</v>
      </c>
      <c r="C803" s="128" t="s">
        <v>431</v>
      </c>
      <c r="D803" s="129" t="s">
        <v>1261</v>
      </c>
      <c r="E803" s="128" t="s">
        <v>526</v>
      </c>
      <c r="F803" s="130" t="n">
        <v>0.4057</v>
      </c>
      <c r="G803" s="131" t="n">
        <v>17.85</v>
      </c>
      <c r="H803" s="131" t="n">
        <v>7.24</v>
      </c>
      <c r="I803" s="102"/>
    </row>
    <row r="804" customFormat="false" ht="15" hidden="false" customHeight="false" outlineLevel="0" collapsed="false">
      <c r="A804" s="132" t="s">
        <v>437</v>
      </c>
      <c r="B804" s="132" t="s">
        <v>1272</v>
      </c>
      <c r="C804" s="132" t="s">
        <v>431</v>
      </c>
      <c r="D804" s="133" t="s">
        <v>1273</v>
      </c>
      <c r="E804" s="132" t="s">
        <v>8</v>
      </c>
      <c r="F804" s="134" t="n">
        <v>1</v>
      </c>
      <c r="G804" s="135" t="n">
        <v>114.09</v>
      </c>
      <c r="H804" s="135" t="n">
        <v>114.09</v>
      </c>
      <c r="I804" s="102"/>
    </row>
    <row r="805" customFormat="false" ht="15" hidden="false" customHeight="false" outlineLevel="0" collapsed="false">
      <c r="A805" s="132" t="s">
        <v>437</v>
      </c>
      <c r="B805" s="132" t="s">
        <v>1274</v>
      </c>
      <c r="C805" s="132" t="s">
        <v>431</v>
      </c>
      <c r="D805" s="133" t="s">
        <v>1275</v>
      </c>
      <c r="E805" s="132" t="s">
        <v>8</v>
      </c>
      <c r="F805" s="134" t="n">
        <v>3</v>
      </c>
      <c r="G805" s="135" t="n">
        <v>1.71</v>
      </c>
      <c r="H805" s="135" t="n">
        <v>5.13</v>
      </c>
      <c r="I805" s="102"/>
    </row>
    <row r="806" customFormat="false" ht="15" hidden="false" customHeight="false" outlineLevel="0" collapsed="false">
      <c r="A806" s="121"/>
      <c r="B806" s="121"/>
      <c r="C806" s="121"/>
      <c r="D806" s="121"/>
      <c r="E806" s="121"/>
      <c r="F806" s="122"/>
      <c r="G806" s="123"/>
      <c r="H806" s="124"/>
      <c r="I806" s="102"/>
    </row>
    <row r="807" customFormat="false" ht="15" hidden="false" customHeight="false" outlineLevel="0" collapsed="false">
      <c r="A807" s="125"/>
      <c r="B807" s="125"/>
      <c r="C807" s="125"/>
      <c r="D807" s="125"/>
      <c r="E807" s="125"/>
      <c r="F807" s="126"/>
      <c r="G807" s="127"/>
      <c r="H807" s="127"/>
      <c r="I807" s="102"/>
    </row>
    <row r="808" customFormat="false" ht="15" hidden="false" customHeight="false" outlineLevel="0" collapsed="false">
      <c r="A808" s="114" t="s">
        <v>1276</v>
      </c>
      <c r="B808" s="114" t="s">
        <v>418</v>
      </c>
      <c r="C808" s="114" t="s">
        <v>419</v>
      </c>
      <c r="D808" s="115" t="s">
        <v>420</v>
      </c>
      <c r="E808" s="114" t="s">
        <v>421</v>
      </c>
      <c r="F808" s="116" t="s">
        <v>422</v>
      </c>
      <c r="G808" s="114" t="s">
        <v>423</v>
      </c>
      <c r="H808" s="114" t="s">
        <v>424</v>
      </c>
      <c r="I808" s="102"/>
    </row>
    <row r="809" customFormat="false" ht="15" hidden="false" customHeight="false" outlineLevel="0" collapsed="false">
      <c r="A809" s="117" t="s">
        <v>425</v>
      </c>
      <c r="B809" s="117" t="s">
        <v>1277</v>
      </c>
      <c r="C809" s="117" t="s">
        <v>427</v>
      </c>
      <c r="D809" s="118" t="s">
        <v>285</v>
      </c>
      <c r="E809" s="117" t="s">
        <v>31</v>
      </c>
      <c r="F809" s="119" t="n">
        <v>1</v>
      </c>
      <c r="G809" s="136" t="s">
        <v>1278</v>
      </c>
      <c r="H809" s="136" t="s">
        <v>1278</v>
      </c>
      <c r="I809" s="102"/>
    </row>
    <row r="810" customFormat="false" ht="15" hidden="false" customHeight="false" outlineLevel="0" collapsed="false">
      <c r="A810" s="128" t="s">
        <v>434</v>
      </c>
      <c r="B810" s="128" t="s">
        <v>1279</v>
      </c>
      <c r="C810" s="128" t="s">
        <v>427</v>
      </c>
      <c r="D810" s="129" t="s">
        <v>1280</v>
      </c>
      <c r="E810" s="128" t="s">
        <v>464</v>
      </c>
      <c r="F810" s="130" t="n">
        <v>0.3</v>
      </c>
      <c r="G810" s="138" t="s">
        <v>1281</v>
      </c>
      <c r="H810" s="138" t="s">
        <v>1282</v>
      </c>
      <c r="I810" s="102"/>
    </row>
    <row r="811" customFormat="false" ht="15" hidden="false" customHeight="false" outlineLevel="0" collapsed="false">
      <c r="A811" s="128" t="s">
        <v>434</v>
      </c>
      <c r="B811" s="128" t="s">
        <v>1283</v>
      </c>
      <c r="C811" s="128" t="s">
        <v>427</v>
      </c>
      <c r="D811" s="129" t="s">
        <v>1259</v>
      </c>
      <c r="E811" s="128" t="s">
        <v>464</v>
      </c>
      <c r="F811" s="130" t="n">
        <v>0.3</v>
      </c>
      <c r="G811" s="138" t="s">
        <v>1284</v>
      </c>
      <c r="H811" s="138" t="s">
        <v>1285</v>
      </c>
      <c r="I811" s="102"/>
    </row>
    <row r="812" customFormat="false" ht="15" hidden="false" customHeight="false" outlineLevel="0" collapsed="false">
      <c r="A812" s="132" t="s">
        <v>437</v>
      </c>
      <c r="B812" s="132" t="s">
        <v>1286</v>
      </c>
      <c r="C812" s="132" t="s">
        <v>427</v>
      </c>
      <c r="D812" s="133" t="s">
        <v>1287</v>
      </c>
      <c r="E812" s="132" t="s">
        <v>474</v>
      </c>
      <c r="F812" s="134" t="n">
        <v>1.1</v>
      </c>
      <c r="G812" s="137" t="s">
        <v>1288</v>
      </c>
      <c r="H812" s="137" t="s">
        <v>1289</v>
      </c>
      <c r="I812" s="102"/>
    </row>
    <row r="813" customFormat="false" ht="15" hidden="false" customHeight="false" outlineLevel="0" collapsed="false">
      <c r="A813" s="121"/>
      <c r="B813" s="121"/>
      <c r="C813" s="121"/>
      <c r="D813" s="121"/>
      <c r="E813" s="121"/>
      <c r="F813" s="122"/>
      <c r="G813" s="123"/>
      <c r="H813" s="124"/>
      <c r="I813" s="102"/>
    </row>
    <row r="814" customFormat="false" ht="15" hidden="false" customHeight="false" outlineLevel="0" collapsed="false">
      <c r="A814" s="125"/>
      <c r="B814" s="125"/>
      <c r="C814" s="125"/>
      <c r="D814" s="125"/>
      <c r="E814" s="125"/>
      <c r="F814" s="126"/>
      <c r="G814" s="127"/>
      <c r="H814" s="127"/>
      <c r="I814" s="102"/>
    </row>
    <row r="815" customFormat="false" ht="15" hidden="false" customHeight="false" outlineLevel="0" collapsed="false">
      <c r="A815" s="114" t="s">
        <v>1290</v>
      </c>
      <c r="B815" s="114" t="s">
        <v>418</v>
      </c>
      <c r="C815" s="114" t="s">
        <v>419</v>
      </c>
      <c r="D815" s="115" t="s">
        <v>420</v>
      </c>
      <c r="E815" s="114" t="s">
        <v>421</v>
      </c>
      <c r="F815" s="116" t="s">
        <v>422</v>
      </c>
      <c r="G815" s="114" t="s">
        <v>423</v>
      </c>
      <c r="H815" s="114" t="s">
        <v>424</v>
      </c>
      <c r="I815" s="102"/>
    </row>
    <row r="816" customFormat="false" ht="15" hidden="false" customHeight="false" outlineLevel="0" collapsed="false">
      <c r="A816" s="117" t="s">
        <v>425</v>
      </c>
      <c r="B816" s="117" t="s">
        <v>1291</v>
      </c>
      <c r="C816" s="117" t="s">
        <v>431</v>
      </c>
      <c r="D816" s="118" t="s">
        <v>287</v>
      </c>
      <c r="E816" s="117" t="s">
        <v>31</v>
      </c>
      <c r="F816" s="119" t="n">
        <v>1</v>
      </c>
      <c r="G816" s="120" t="n">
        <v>7.32</v>
      </c>
      <c r="H816" s="120" t="n">
        <v>7.32</v>
      </c>
      <c r="I816" s="102"/>
    </row>
    <row r="817" customFormat="false" ht="15" hidden="false" customHeight="false" outlineLevel="0" collapsed="false">
      <c r="A817" s="128" t="s">
        <v>434</v>
      </c>
      <c r="B817" s="128" t="s">
        <v>1260</v>
      </c>
      <c r="C817" s="128" t="s">
        <v>431</v>
      </c>
      <c r="D817" s="129" t="s">
        <v>1261</v>
      </c>
      <c r="E817" s="128" t="s">
        <v>526</v>
      </c>
      <c r="F817" s="130" t="n">
        <v>0.0672</v>
      </c>
      <c r="G817" s="131" t="n">
        <v>17.85</v>
      </c>
      <c r="H817" s="131" t="n">
        <v>1.19</v>
      </c>
      <c r="I817" s="102"/>
    </row>
    <row r="818" customFormat="false" ht="15" hidden="false" customHeight="false" outlineLevel="0" collapsed="false">
      <c r="A818" s="128" t="s">
        <v>434</v>
      </c>
      <c r="B818" s="128" t="s">
        <v>1258</v>
      </c>
      <c r="C818" s="128" t="s">
        <v>431</v>
      </c>
      <c r="D818" s="129" t="s">
        <v>1259</v>
      </c>
      <c r="E818" s="128" t="s">
        <v>526</v>
      </c>
      <c r="F818" s="130" t="n">
        <v>0.0672</v>
      </c>
      <c r="G818" s="131" t="n">
        <v>23.36</v>
      </c>
      <c r="H818" s="131" t="n">
        <v>1.56</v>
      </c>
      <c r="I818" s="102"/>
    </row>
    <row r="819" customFormat="false" ht="15" hidden="false" customHeight="false" outlineLevel="0" collapsed="false">
      <c r="A819" s="132" t="s">
        <v>437</v>
      </c>
      <c r="B819" s="132" t="s">
        <v>1292</v>
      </c>
      <c r="C819" s="132" t="s">
        <v>431</v>
      </c>
      <c r="D819" s="133" t="s">
        <v>1293</v>
      </c>
      <c r="E819" s="132" t="s">
        <v>31</v>
      </c>
      <c r="F819" s="134" t="n">
        <v>1.1</v>
      </c>
      <c r="G819" s="135" t="n">
        <v>4.16</v>
      </c>
      <c r="H819" s="135" t="n">
        <v>4.57</v>
      </c>
      <c r="I819" s="102"/>
    </row>
    <row r="820" customFormat="false" ht="15" hidden="false" customHeight="false" outlineLevel="0" collapsed="false">
      <c r="A820" s="121"/>
      <c r="B820" s="121"/>
      <c r="C820" s="121"/>
      <c r="D820" s="121"/>
      <c r="E820" s="121"/>
      <c r="F820" s="122"/>
      <c r="G820" s="123"/>
      <c r="H820" s="124"/>
      <c r="I820" s="102"/>
    </row>
    <row r="821" customFormat="false" ht="15" hidden="false" customHeight="false" outlineLevel="0" collapsed="false">
      <c r="A821" s="125"/>
      <c r="B821" s="125"/>
      <c r="C821" s="125"/>
      <c r="D821" s="125"/>
      <c r="E821" s="125"/>
      <c r="F821" s="126"/>
      <c r="G821" s="127"/>
      <c r="H821" s="127"/>
      <c r="I821" s="102"/>
    </row>
    <row r="822" customFormat="false" ht="15" hidden="false" customHeight="false" outlineLevel="0" collapsed="false">
      <c r="A822" s="114" t="s">
        <v>1294</v>
      </c>
      <c r="B822" s="114" t="s">
        <v>418</v>
      </c>
      <c r="C822" s="114" t="s">
        <v>419</v>
      </c>
      <c r="D822" s="115" t="s">
        <v>420</v>
      </c>
      <c r="E822" s="114" t="s">
        <v>421</v>
      </c>
      <c r="F822" s="116" t="s">
        <v>422</v>
      </c>
      <c r="G822" s="114" t="s">
        <v>423</v>
      </c>
      <c r="H822" s="114" t="s">
        <v>424</v>
      </c>
      <c r="I822" s="102"/>
    </row>
    <row r="823" customFormat="false" ht="15" hidden="false" customHeight="false" outlineLevel="0" collapsed="false">
      <c r="A823" s="117" t="s">
        <v>425</v>
      </c>
      <c r="B823" s="117" t="s">
        <v>1295</v>
      </c>
      <c r="C823" s="117" t="s">
        <v>427</v>
      </c>
      <c r="D823" s="118" t="s">
        <v>290</v>
      </c>
      <c r="E823" s="117" t="s">
        <v>8</v>
      </c>
      <c r="F823" s="119" t="n">
        <v>1</v>
      </c>
      <c r="G823" s="136" t="s">
        <v>1296</v>
      </c>
      <c r="H823" s="136" t="s">
        <v>1296</v>
      </c>
      <c r="I823" s="102"/>
    </row>
    <row r="824" customFormat="false" ht="15" hidden="false" customHeight="false" outlineLevel="0" collapsed="false">
      <c r="A824" s="128" t="s">
        <v>434</v>
      </c>
      <c r="B824" s="128" t="s">
        <v>1052</v>
      </c>
      <c r="C824" s="128" t="s">
        <v>427</v>
      </c>
      <c r="D824" s="129" t="s">
        <v>1053</v>
      </c>
      <c r="E824" s="128" t="s">
        <v>451</v>
      </c>
      <c r="F824" s="130" t="n">
        <v>0.3828</v>
      </c>
      <c r="G824" s="138" t="s">
        <v>1054</v>
      </c>
      <c r="H824" s="138" t="s">
        <v>1297</v>
      </c>
      <c r="I824" s="102"/>
    </row>
    <row r="825" customFormat="false" ht="15" hidden="false" customHeight="false" outlineLevel="0" collapsed="false">
      <c r="A825" s="128" t="s">
        <v>434</v>
      </c>
      <c r="B825" s="128" t="s">
        <v>1061</v>
      </c>
      <c r="C825" s="128" t="s">
        <v>427</v>
      </c>
      <c r="D825" s="129" t="s">
        <v>1062</v>
      </c>
      <c r="E825" s="128" t="s">
        <v>469</v>
      </c>
      <c r="F825" s="130" t="n">
        <v>0.34452</v>
      </c>
      <c r="G825" s="138" t="s">
        <v>1050</v>
      </c>
      <c r="H825" s="138" t="s">
        <v>1298</v>
      </c>
      <c r="I825" s="102"/>
    </row>
    <row r="826" customFormat="false" ht="15" hidden="false" customHeight="false" outlineLevel="0" collapsed="false">
      <c r="A826" s="128" t="s">
        <v>434</v>
      </c>
      <c r="B826" s="128" t="s">
        <v>1299</v>
      </c>
      <c r="C826" s="128" t="s">
        <v>427</v>
      </c>
      <c r="D826" s="129" t="s">
        <v>1300</v>
      </c>
      <c r="E826" s="128" t="s">
        <v>469</v>
      </c>
      <c r="F826" s="130" t="n">
        <v>0.03828</v>
      </c>
      <c r="G826" s="138" t="s">
        <v>1301</v>
      </c>
      <c r="H826" s="138" t="s">
        <v>1302</v>
      </c>
      <c r="I826" s="102"/>
    </row>
    <row r="827" customFormat="false" ht="15" hidden="false" customHeight="false" outlineLevel="0" collapsed="false">
      <c r="A827" s="128" t="s">
        <v>434</v>
      </c>
      <c r="B827" s="128" t="s">
        <v>542</v>
      </c>
      <c r="C827" s="128" t="s">
        <v>427</v>
      </c>
      <c r="D827" s="129" t="s">
        <v>528</v>
      </c>
      <c r="E827" s="128" t="s">
        <v>464</v>
      </c>
      <c r="F827" s="130" t="n">
        <v>0.5</v>
      </c>
      <c r="G827" s="138" t="s">
        <v>1074</v>
      </c>
      <c r="H827" s="138" t="s">
        <v>1303</v>
      </c>
      <c r="I827" s="102"/>
    </row>
    <row r="828" customFormat="false" ht="15" hidden="false" customHeight="false" outlineLevel="0" collapsed="false">
      <c r="A828" s="128" t="s">
        <v>434</v>
      </c>
      <c r="B828" s="128" t="s">
        <v>497</v>
      </c>
      <c r="C828" s="128" t="s">
        <v>427</v>
      </c>
      <c r="D828" s="129" t="s">
        <v>498</v>
      </c>
      <c r="E828" s="128" t="s">
        <v>464</v>
      </c>
      <c r="F828" s="130" t="n">
        <v>0.5</v>
      </c>
      <c r="G828" s="138" t="s">
        <v>543</v>
      </c>
      <c r="H828" s="138" t="s">
        <v>999</v>
      </c>
      <c r="I828" s="102"/>
    </row>
    <row r="829" customFormat="false" ht="15" hidden="false" customHeight="false" outlineLevel="0" collapsed="false">
      <c r="A829" s="128" t="s">
        <v>434</v>
      </c>
      <c r="B829" s="128" t="s">
        <v>1076</v>
      </c>
      <c r="C829" s="128" t="s">
        <v>427</v>
      </c>
      <c r="D829" s="129" t="s">
        <v>1077</v>
      </c>
      <c r="E829" s="128" t="s">
        <v>469</v>
      </c>
      <c r="F829" s="130" t="n">
        <v>0.34452</v>
      </c>
      <c r="G829" s="138" t="s">
        <v>499</v>
      </c>
      <c r="H829" s="138" t="s">
        <v>1304</v>
      </c>
      <c r="I829" s="102"/>
    </row>
    <row r="830" customFormat="false" ht="15" hidden="false" customHeight="false" outlineLevel="0" collapsed="false">
      <c r="A830" s="132" t="s">
        <v>437</v>
      </c>
      <c r="B830" s="132" t="s">
        <v>1305</v>
      </c>
      <c r="C830" s="132" t="s">
        <v>427</v>
      </c>
      <c r="D830" s="133" t="s">
        <v>1306</v>
      </c>
      <c r="E830" s="132" t="s">
        <v>682</v>
      </c>
      <c r="F830" s="134" t="n">
        <v>1</v>
      </c>
      <c r="G830" s="137" t="s">
        <v>1307</v>
      </c>
      <c r="H830" s="137" t="s">
        <v>1307</v>
      </c>
      <c r="I830" s="102"/>
    </row>
    <row r="831" customFormat="false" ht="15" hidden="false" customHeight="false" outlineLevel="0" collapsed="false">
      <c r="A831" s="132" t="s">
        <v>437</v>
      </c>
      <c r="B831" s="132" t="s">
        <v>1308</v>
      </c>
      <c r="C831" s="132" t="s">
        <v>427</v>
      </c>
      <c r="D831" s="133" t="s">
        <v>1309</v>
      </c>
      <c r="E831" s="132" t="s">
        <v>682</v>
      </c>
      <c r="F831" s="134" t="n">
        <v>1</v>
      </c>
      <c r="G831" s="137" t="s">
        <v>1310</v>
      </c>
      <c r="H831" s="137" t="s">
        <v>1310</v>
      </c>
      <c r="I831" s="102"/>
    </row>
    <row r="832" customFormat="false" ht="15" hidden="false" customHeight="false" outlineLevel="0" collapsed="false">
      <c r="A832" s="121"/>
      <c r="B832" s="121"/>
      <c r="C832" s="121"/>
      <c r="D832" s="121"/>
      <c r="E832" s="121"/>
      <c r="F832" s="122"/>
      <c r="G832" s="123"/>
      <c r="H832" s="124"/>
      <c r="I832" s="102"/>
    </row>
    <row r="833" customFormat="false" ht="15" hidden="false" customHeight="false" outlineLevel="0" collapsed="false">
      <c r="A833" s="125"/>
      <c r="B833" s="125"/>
      <c r="C833" s="125"/>
      <c r="D833" s="125"/>
      <c r="E833" s="125"/>
      <c r="F833" s="126"/>
      <c r="G833" s="127"/>
      <c r="H833" s="127"/>
      <c r="I833" s="102"/>
    </row>
    <row r="834" customFormat="false" ht="15" hidden="false" customHeight="false" outlineLevel="0" collapsed="false">
      <c r="A834" s="114" t="s">
        <v>1311</v>
      </c>
      <c r="B834" s="114" t="s">
        <v>418</v>
      </c>
      <c r="C834" s="114" t="s">
        <v>419</v>
      </c>
      <c r="D834" s="115" t="s">
        <v>420</v>
      </c>
      <c r="E834" s="114" t="s">
        <v>421</v>
      </c>
      <c r="F834" s="116" t="s">
        <v>422</v>
      </c>
      <c r="G834" s="114" t="s">
        <v>423</v>
      </c>
      <c r="H834" s="114" t="s">
        <v>424</v>
      </c>
      <c r="I834" s="102"/>
    </row>
    <row r="835" customFormat="false" ht="15" hidden="false" customHeight="false" outlineLevel="0" collapsed="false">
      <c r="A835" s="117" t="s">
        <v>425</v>
      </c>
      <c r="B835" s="117" t="s">
        <v>1312</v>
      </c>
      <c r="C835" s="117" t="s">
        <v>431</v>
      </c>
      <c r="D835" s="118" t="s">
        <v>292</v>
      </c>
      <c r="E835" s="117" t="s">
        <v>8</v>
      </c>
      <c r="F835" s="119" t="n">
        <v>1</v>
      </c>
      <c r="G835" s="120" t="n">
        <v>18.7</v>
      </c>
      <c r="H835" s="120" t="n">
        <v>18.7</v>
      </c>
      <c r="I835" s="102"/>
    </row>
    <row r="836" customFormat="false" ht="15" hidden="false" customHeight="false" outlineLevel="0" collapsed="false">
      <c r="A836" s="128" t="s">
        <v>434</v>
      </c>
      <c r="B836" s="128" t="s">
        <v>1260</v>
      </c>
      <c r="C836" s="128" t="s">
        <v>431</v>
      </c>
      <c r="D836" s="129" t="s">
        <v>1261</v>
      </c>
      <c r="E836" s="128" t="s">
        <v>526</v>
      </c>
      <c r="F836" s="130" t="n">
        <v>0.0352</v>
      </c>
      <c r="G836" s="131" t="n">
        <v>17.85</v>
      </c>
      <c r="H836" s="131" t="n">
        <v>0.62</v>
      </c>
      <c r="I836" s="102"/>
    </row>
    <row r="837" customFormat="false" ht="15" hidden="false" customHeight="false" outlineLevel="0" collapsed="false">
      <c r="A837" s="128" t="s">
        <v>434</v>
      </c>
      <c r="B837" s="128" t="s">
        <v>1258</v>
      </c>
      <c r="C837" s="128" t="s">
        <v>431</v>
      </c>
      <c r="D837" s="129" t="s">
        <v>1259</v>
      </c>
      <c r="E837" s="128" t="s">
        <v>526</v>
      </c>
      <c r="F837" s="130" t="n">
        <v>0.0352</v>
      </c>
      <c r="G837" s="131" t="n">
        <v>23.36</v>
      </c>
      <c r="H837" s="131" t="n">
        <v>0.82</v>
      </c>
      <c r="I837" s="102"/>
    </row>
    <row r="838" customFormat="false" ht="15" hidden="false" customHeight="false" outlineLevel="0" collapsed="false">
      <c r="A838" s="132" t="s">
        <v>437</v>
      </c>
      <c r="B838" s="132" t="s">
        <v>1313</v>
      </c>
      <c r="C838" s="132" t="s">
        <v>431</v>
      </c>
      <c r="D838" s="133" t="s">
        <v>1314</v>
      </c>
      <c r="E838" s="132" t="s">
        <v>8</v>
      </c>
      <c r="F838" s="134" t="n">
        <v>1</v>
      </c>
      <c r="G838" s="135" t="n">
        <v>16.24</v>
      </c>
      <c r="H838" s="135" t="n">
        <v>16.24</v>
      </c>
      <c r="I838" s="102"/>
    </row>
    <row r="839" customFormat="false" ht="15" hidden="false" customHeight="false" outlineLevel="0" collapsed="false">
      <c r="A839" s="132" t="s">
        <v>437</v>
      </c>
      <c r="B839" s="132" t="s">
        <v>1315</v>
      </c>
      <c r="C839" s="132" t="s">
        <v>431</v>
      </c>
      <c r="D839" s="133" t="s">
        <v>1316</v>
      </c>
      <c r="E839" s="132" t="s">
        <v>8</v>
      </c>
      <c r="F839" s="134" t="n">
        <v>1</v>
      </c>
      <c r="G839" s="135" t="n">
        <v>1.02</v>
      </c>
      <c r="H839" s="135" t="n">
        <v>1.02</v>
      </c>
      <c r="I839" s="102"/>
    </row>
    <row r="840" customFormat="false" ht="15" hidden="false" customHeight="false" outlineLevel="0" collapsed="false">
      <c r="A840" s="121"/>
      <c r="B840" s="121"/>
      <c r="C840" s="121"/>
      <c r="D840" s="121"/>
      <c r="E840" s="121"/>
      <c r="F840" s="122"/>
      <c r="G840" s="123"/>
      <c r="H840" s="124"/>
      <c r="I840" s="102"/>
    </row>
    <row r="841" customFormat="false" ht="15" hidden="false" customHeight="false" outlineLevel="0" collapsed="false">
      <c r="A841" s="125"/>
      <c r="B841" s="125"/>
      <c r="C841" s="125"/>
      <c r="D841" s="125"/>
      <c r="E841" s="125"/>
      <c r="F841" s="126"/>
      <c r="G841" s="127"/>
      <c r="H841" s="127"/>
      <c r="I841" s="102"/>
    </row>
    <row r="842" customFormat="false" ht="15" hidden="false" customHeight="false" outlineLevel="0" collapsed="false">
      <c r="A842" s="114" t="s">
        <v>1317</v>
      </c>
      <c r="B842" s="114" t="s">
        <v>418</v>
      </c>
      <c r="C842" s="114" t="s">
        <v>419</v>
      </c>
      <c r="D842" s="115" t="s">
        <v>420</v>
      </c>
      <c r="E842" s="114" t="s">
        <v>421</v>
      </c>
      <c r="F842" s="116" t="s">
        <v>422</v>
      </c>
      <c r="G842" s="114" t="s">
        <v>423</v>
      </c>
      <c r="H842" s="114" t="s">
        <v>424</v>
      </c>
      <c r="I842" s="102"/>
    </row>
    <row r="843" customFormat="false" ht="15" hidden="false" customHeight="false" outlineLevel="0" collapsed="false">
      <c r="A843" s="117" t="s">
        <v>425</v>
      </c>
      <c r="B843" s="117" t="s">
        <v>1318</v>
      </c>
      <c r="C843" s="117" t="s">
        <v>431</v>
      </c>
      <c r="D843" s="118" t="s">
        <v>294</v>
      </c>
      <c r="E843" s="117" t="s">
        <v>8</v>
      </c>
      <c r="F843" s="119" t="n">
        <v>1</v>
      </c>
      <c r="G843" s="120" t="n">
        <v>20.28</v>
      </c>
      <c r="H843" s="120" t="n">
        <v>20.28</v>
      </c>
      <c r="I843" s="102"/>
    </row>
    <row r="844" customFormat="false" ht="15" hidden="false" customHeight="false" outlineLevel="0" collapsed="false">
      <c r="A844" s="128" t="s">
        <v>434</v>
      </c>
      <c r="B844" s="128" t="s">
        <v>1258</v>
      </c>
      <c r="C844" s="128" t="s">
        <v>431</v>
      </c>
      <c r="D844" s="129" t="s">
        <v>1259</v>
      </c>
      <c r="E844" s="128" t="s">
        <v>526</v>
      </c>
      <c r="F844" s="130" t="n">
        <v>0.0663</v>
      </c>
      <c r="G844" s="131" t="n">
        <v>23.36</v>
      </c>
      <c r="H844" s="131" t="n">
        <v>1.54</v>
      </c>
      <c r="I844" s="102"/>
    </row>
    <row r="845" customFormat="false" ht="15" hidden="false" customHeight="false" outlineLevel="0" collapsed="false">
      <c r="A845" s="128" t="s">
        <v>434</v>
      </c>
      <c r="B845" s="128" t="s">
        <v>1260</v>
      </c>
      <c r="C845" s="128" t="s">
        <v>431</v>
      </c>
      <c r="D845" s="129" t="s">
        <v>1261</v>
      </c>
      <c r="E845" s="128" t="s">
        <v>526</v>
      </c>
      <c r="F845" s="130" t="n">
        <v>0.0663</v>
      </c>
      <c r="G845" s="131" t="n">
        <v>17.85</v>
      </c>
      <c r="H845" s="131" t="n">
        <v>1.18</v>
      </c>
      <c r="I845" s="102"/>
    </row>
    <row r="846" customFormat="false" ht="15" hidden="false" customHeight="false" outlineLevel="0" collapsed="false">
      <c r="A846" s="132" t="s">
        <v>437</v>
      </c>
      <c r="B846" s="132" t="s">
        <v>1313</v>
      </c>
      <c r="C846" s="132" t="s">
        <v>431</v>
      </c>
      <c r="D846" s="133" t="s">
        <v>1314</v>
      </c>
      <c r="E846" s="132" t="s">
        <v>8</v>
      </c>
      <c r="F846" s="134" t="n">
        <v>1</v>
      </c>
      <c r="G846" s="135" t="n">
        <v>16.24</v>
      </c>
      <c r="H846" s="135" t="n">
        <v>16.24</v>
      </c>
      <c r="I846" s="102"/>
    </row>
    <row r="847" customFormat="false" ht="15" hidden="false" customHeight="false" outlineLevel="0" collapsed="false">
      <c r="A847" s="132" t="s">
        <v>437</v>
      </c>
      <c r="B847" s="132" t="s">
        <v>1319</v>
      </c>
      <c r="C847" s="132" t="s">
        <v>431</v>
      </c>
      <c r="D847" s="133" t="s">
        <v>1320</v>
      </c>
      <c r="E847" s="132" t="s">
        <v>8</v>
      </c>
      <c r="F847" s="134" t="n">
        <v>1</v>
      </c>
      <c r="G847" s="135" t="n">
        <v>1.32</v>
      </c>
      <c r="H847" s="135" t="n">
        <v>1.32</v>
      </c>
      <c r="I847" s="102"/>
    </row>
    <row r="848" customFormat="false" ht="15" hidden="false" customHeight="false" outlineLevel="0" collapsed="false">
      <c r="A848" s="121"/>
      <c r="B848" s="121"/>
      <c r="C848" s="121"/>
      <c r="D848" s="121"/>
      <c r="E848" s="121"/>
      <c r="F848" s="122"/>
      <c r="G848" s="123"/>
      <c r="H848" s="124"/>
      <c r="I848" s="102"/>
    </row>
    <row r="849" customFormat="false" ht="15" hidden="false" customHeight="false" outlineLevel="0" collapsed="false">
      <c r="A849" s="125"/>
      <c r="B849" s="125"/>
      <c r="C849" s="125"/>
      <c r="D849" s="125"/>
      <c r="E849" s="125"/>
      <c r="F849" s="126"/>
      <c r="G849" s="127"/>
      <c r="H849" s="127"/>
      <c r="I849" s="102"/>
    </row>
    <row r="850" customFormat="false" ht="15" hidden="false" customHeight="false" outlineLevel="0" collapsed="false">
      <c r="A850" s="114" t="s">
        <v>1321</v>
      </c>
      <c r="B850" s="114" t="s">
        <v>418</v>
      </c>
      <c r="C850" s="114" t="s">
        <v>419</v>
      </c>
      <c r="D850" s="115" t="s">
        <v>420</v>
      </c>
      <c r="E850" s="114" t="s">
        <v>421</v>
      </c>
      <c r="F850" s="116" t="s">
        <v>422</v>
      </c>
      <c r="G850" s="114" t="s">
        <v>423</v>
      </c>
      <c r="H850" s="114" t="s">
        <v>424</v>
      </c>
      <c r="I850" s="102"/>
    </row>
    <row r="851" customFormat="false" ht="15" hidden="false" customHeight="false" outlineLevel="0" collapsed="false">
      <c r="A851" s="117" t="s">
        <v>425</v>
      </c>
      <c r="B851" s="117" t="s">
        <v>1322</v>
      </c>
      <c r="C851" s="117" t="s">
        <v>431</v>
      </c>
      <c r="D851" s="118" t="s">
        <v>296</v>
      </c>
      <c r="E851" s="117" t="s">
        <v>31</v>
      </c>
      <c r="F851" s="119" t="n">
        <v>1</v>
      </c>
      <c r="G851" s="120" t="n">
        <v>2.55</v>
      </c>
      <c r="H851" s="120" t="n">
        <v>2.55</v>
      </c>
      <c r="I851" s="102"/>
    </row>
    <row r="852" customFormat="false" ht="15" hidden="false" customHeight="false" outlineLevel="0" collapsed="false">
      <c r="A852" s="128" t="s">
        <v>434</v>
      </c>
      <c r="B852" s="128" t="s">
        <v>1258</v>
      </c>
      <c r="C852" s="128" t="s">
        <v>431</v>
      </c>
      <c r="D852" s="129" t="s">
        <v>1259</v>
      </c>
      <c r="E852" s="128" t="s">
        <v>526</v>
      </c>
      <c r="F852" s="130" t="n">
        <v>0.024</v>
      </c>
      <c r="G852" s="131" t="n">
        <v>23.36</v>
      </c>
      <c r="H852" s="131" t="n">
        <v>0.56</v>
      </c>
      <c r="I852" s="102"/>
    </row>
    <row r="853" customFormat="false" ht="15" hidden="false" customHeight="false" outlineLevel="0" collapsed="false">
      <c r="A853" s="128" t="s">
        <v>434</v>
      </c>
      <c r="B853" s="128" t="s">
        <v>1260</v>
      </c>
      <c r="C853" s="128" t="s">
        <v>431</v>
      </c>
      <c r="D853" s="129" t="s">
        <v>1261</v>
      </c>
      <c r="E853" s="128" t="s">
        <v>526</v>
      </c>
      <c r="F853" s="130" t="n">
        <v>0.024</v>
      </c>
      <c r="G853" s="131" t="n">
        <v>17.85</v>
      </c>
      <c r="H853" s="131" t="n">
        <v>0.42</v>
      </c>
      <c r="I853" s="102"/>
    </row>
    <row r="854" customFormat="false" ht="15" hidden="false" customHeight="false" outlineLevel="0" collapsed="false">
      <c r="A854" s="132" t="s">
        <v>437</v>
      </c>
      <c r="B854" s="132" t="s">
        <v>1323</v>
      </c>
      <c r="C854" s="132" t="s">
        <v>431</v>
      </c>
      <c r="D854" s="133" t="s">
        <v>1324</v>
      </c>
      <c r="E854" s="132" t="s">
        <v>31</v>
      </c>
      <c r="F854" s="134" t="n">
        <v>1.19</v>
      </c>
      <c r="G854" s="135" t="n">
        <v>1.3</v>
      </c>
      <c r="H854" s="135" t="n">
        <v>1.54</v>
      </c>
      <c r="I854" s="102"/>
    </row>
    <row r="855" customFormat="false" ht="15" hidden="false" customHeight="false" outlineLevel="0" collapsed="false">
      <c r="A855" s="132" t="s">
        <v>437</v>
      </c>
      <c r="B855" s="132" t="s">
        <v>1264</v>
      </c>
      <c r="C855" s="132" t="s">
        <v>431</v>
      </c>
      <c r="D855" s="133" t="s">
        <v>1265</v>
      </c>
      <c r="E855" s="132" t="s">
        <v>8</v>
      </c>
      <c r="F855" s="134" t="n">
        <v>0.009</v>
      </c>
      <c r="G855" s="135" t="n">
        <v>3.59</v>
      </c>
      <c r="H855" s="135" t="n">
        <v>0.03</v>
      </c>
      <c r="I855" s="102"/>
    </row>
    <row r="856" customFormat="false" ht="15" hidden="false" customHeight="false" outlineLevel="0" collapsed="false">
      <c r="A856" s="121"/>
      <c r="B856" s="121"/>
      <c r="C856" s="121"/>
      <c r="D856" s="121"/>
      <c r="E856" s="121"/>
      <c r="F856" s="122"/>
      <c r="G856" s="123"/>
      <c r="H856" s="124"/>
      <c r="I856" s="102"/>
    </row>
    <row r="857" customFormat="false" ht="15" hidden="false" customHeight="false" outlineLevel="0" collapsed="false">
      <c r="A857" s="125"/>
      <c r="B857" s="125"/>
      <c r="C857" s="125"/>
      <c r="D857" s="125"/>
      <c r="E857" s="125"/>
      <c r="F857" s="126"/>
      <c r="G857" s="127"/>
      <c r="H857" s="127"/>
      <c r="I857" s="102"/>
    </row>
    <row r="858" customFormat="false" ht="15" hidden="false" customHeight="false" outlineLevel="0" collapsed="false">
      <c r="A858" s="114" t="s">
        <v>1325</v>
      </c>
      <c r="B858" s="114" t="s">
        <v>418</v>
      </c>
      <c r="C858" s="114" t="s">
        <v>419</v>
      </c>
      <c r="D858" s="115" t="s">
        <v>420</v>
      </c>
      <c r="E858" s="114" t="s">
        <v>421</v>
      </c>
      <c r="F858" s="116" t="s">
        <v>422</v>
      </c>
      <c r="G858" s="114" t="s">
        <v>423</v>
      </c>
      <c r="H858" s="114" t="s">
        <v>424</v>
      </c>
      <c r="I858" s="102"/>
    </row>
    <row r="859" customFormat="false" ht="15" hidden="false" customHeight="false" outlineLevel="0" collapsed="false">
      <c r="A859" s="117" t="s">
        <v>425</v>
      </c>
      <c r="B859" s="117" t="s">
        <v>1326</v>
      </c>
      <c r="C859" s="117" t="s">
        <v>431</v>
      </c>
      <c r="D859" s="118" t="s">
        <v>298</v>
      </c>
      <c r="E859" s="117" t="s">
        <v>31</v>
      </c>
      <c r="F859" s="119" t="n">
        <v>1</v>
      </c>
      <c r="G859" s="120" t="n">
        <v>3.73</v>
      </c>
      <c r="H859" s="120" t="n">
        <v>3.73</v>
      </c>
      <c r="I859" s="102"/>
    </row>
    <row r="860" customFormat="false" ht="15" hidden="false" customHeight="false" outlineLevel="0" collapsed="false">
      <c r="A860" s="128" t="s">
        <v>434</v>
      </c>
      <c r="B860" s="128" t="s">
        <v>1260</v>
      </c>
      <c r="C860" s="128" t="s">
        <v>431</v>
      </c>
      <c r="D860" s="129" t="s">
        <v>1261</v>
      </c>
      <c r="E860" s="128" t="s">
        <v>526</v>
      </c>
      <c r="F860" s="130" t="n">
        <v>0.03</v>
      </c>
      <c r="G860" s="131" t="n">
        <v>17.85</v>
      </c>
      <c r="H860" s="131" t="n">
        <v>0.53</v>
      </c>
      <c r="I860" s="102"/>
    </row>
    <row r="861" customFormat="false" ht="15" hidden="false" customHeight="false" outlineLevel="0" collapsed="false">
      <c r="A861" s="128" t="s">
        <v>434</v>
      </c>
      <c r="B861" s="128" t="s">
        <v>1258</v>
      </c>
      <c r="C861" s="128" t="s">
        <v>431</v>
      </c>
      <c r="D861" s="129" t="s">
        <v>1259</v>
      </c>
      <c r="E861" s="128" t="s">
        <v>526</v>
      </c>
      <c r="F861" s="130" t="n">
        <v>0.03</v>
      </c>
      <c r="G861" s="131" t="n">
        <v>23.36</v>
      </c>
      <c r="H861" s="131" t="n">
        <v>0.7</v>
      </c>
      <c r="I861" s="102"/>
    </row>
    <row r="862" customFormat="false" ht="15" hidden="false" customHeight="false" outlineLevel="0" collapsed="false">
      <c r="A862" s="132" t="s">
        <v>437</v>
      </c>
      <c r="B862" s="132" t="s">
        <v>1327</v>
      </c>
      <c r="C862" s="132" t="s">
        <v>431</v>
      </c>
      <c r="D862" s="133" t="s">
        <v>1328</v>
      </c>
      <c r="E862" s="132" t="s">
        <v>31</v>
      </c>
      <c r="F862" s="134" t="n">
        <v>1.19</v>
      </c>
      <c r="G862" s="135" t="n">
        <v>2.08</v>
      </c>
      <c r="H862" s="135" t="n">
        <v>2.47</v>
      </c>
      <c r="I862" s="102"/>
    </row>
    <row r="863" customFormat="false" ht="15" hidden="false" customHeight="false" outlineLevel="0" collapsed="false">
      <c r="A863" s="132" t="s">
        <v>437</v>
      </c>
      <c r="B863" s="132" t="s">
        <v>1264</v>
      </c>
      <c r="C863" s="132" t="s">
        <v>431</v>
      </c>
      <c r="D863" s="133" t="s">
        <v>1265</v>
      </c>
      <c r="E863" s="132" t="s">
        <v>8</v>
      </c>
      <c r="F863" s="134" t="n">
        <v>0.009</v>
      </c>
      <c r="G863" s="135" t="n">
        <v>3.59</v>
      </c>
      <c r="H863" s="135" t="n">
        <v>0.03</v>
      </c>
      <c r="I863" s="102"/>
    </row>
    <row r="864" customFormat="false" ht="15" hidden="false" customHeight="false" outlineLevel="0" collapsed="false">
      <c r="A864" s="121"/>
      <c r="B864" s="121"/>
      <c r="C864" s="121"/>
      <c r="D864" s="121"/>
      <c r="E864" s="121"/>
      <c r="F864" s="122"/>
      <c r="G864" s="123"/>
      <c r="H864" s="124"/>
      <c r="I864" s="102"/>
    </row>
    <row r="865" customFormat="false" ht="15" hidden="false" customHeight="false" outlineLevel="0" collapsed="false">
      <c r="A865" s="125"/>
      <c r="B865" s="125"/>
      <c r="C865" s="125"/>
      <c r="D865" s="125"/>
      <c r="E865" s="125"/>
      <c r="F865" s="126"/>
      <c r="G865" s="127"/>
      <c r="H865" s="127"/>
      <c r="I865" s="102"/>
    </row>
    <row r="866" customFormat="false" ht="15" hidden="false" customHeight="false" outlineLevel="0" collapsed="false">
      <c r="A866" s="114" t="s">
        <v>1329</v>
      </c>
      <c r="B866" s="114" t="s">
        <v>418</v>
      </c>
      <c r="C866" s="114" t="s">
        <v>419</v>
      </c>
      <c r="D866" s="115" t="s">
        <v>420</v>
      </c>
      <c r="E866" s="114" t="s">
        <v>421</v>
      </c>
      <c r="F866" s="116" t="s">
        <v>422</v>
      </c>
      <c r="G866" s="114" t="s">
        <v>423</v>
      </c>
      <c r="H866" s="114" t="s">
        <v>424</v>
      </c>
      <c r="I866" s="102"/>
    </row>
    <row r="867" customFormat="false" ht="15" hidden="false" customHeight="false" outlineLevel="0" collapsed="false">
      <c r="A867" s="117" t="s">
        <v>425</v>
      </c>
      <c r="B867" s="117" t="s">
        <v>1330</v>
      </c>
      <c r="C867" s="117" t="s">
        <v>628</v>
      </c>
      <c r="D867" s="118" t="s">
        <v>301</v>
      </c>
      <c r="E867" s="117" t="s">
        <v>8</v>
      </c>
      <c r="F867" s="119" t="n">
        <v>1</v>
      </c>
      <c r="G867" s="120" t="n">
        <v>40.38</v>
      </c>
      <c r="H867" s="120" t="n">
        <v>40.38</v>
      </c>
      <c r="I867" s="102"/>
    </row>
    <row r="868" customFormat="false" ht="15" hidden="false" customHeight="false" outlineLevel="0" collapsed="false">
      <c r="A868" s="128" t="s">
        <v>434</v>
      </c>
      <c r="B868" s="128" t="s">
        <v>1260</v>
      </c>
      <c r="C868" s="128" t="s">
        <v>431</v>
      </c>
      <c r="D868" s="129" t="s">
        <v>1261</v>
      </c>
      <c r="E868" s="128" t="s">
        <v>526</v>
      </c>
      <c r="F868" s="130" t="n">
        <v>0.5</v>
      </c>
      <c r="G868" s="131" t="n">
        <v>17.85</v>
      </c>
      <c r="H868" s="131" t="n">
        <v>8.92</v>
      </c>
      <c r="I868" s="102"/>
    </row>
    <row r="869" customFormat="false" ht="15" hidden="false" customHeight="false" outlineLevel="0" collapsed="false">
      <c r="A869" s="128" t="s">
        <v>434</v>
      </c>
      <c r="B869" s="128" t="s">
        <v>1258</v>
      </c>
      <c r="C869" s="128" t="s">
        <v>431</v>
      </c>
      <c r="D869" s="129" t="s">
        <v>1259</v>
      </c>
      <c r="E869" s="128" t="s">
        <v>526</v>
      </c>
      <c r="F869" s="130" t="n">
        <v>0.5</v>
      </c>
      <c r="G869" s="131" t="n">
        <v>23.36</v>
      </c>
      <c r="H869" s="131" t="n">
        <v>11.68</v>
      </c>
      <c r="I869" s="102"/>
    </row>
    <row r="870" customFormat="false" ht="15" hidden="false" customHeight="false" outlineLevel="0" collapsed="false">
      <c r="A870" s="132" t="s">
        <v>437</v>
      </c>
      <c r="B870" s="132" t="s">
        <v>1331</v>
      </c>
      <c r="C870" s="132" t="s">
        <v>431</v>
      </c>
      <c r="D870" s="133" t="s">
        <v>1332</v>
      </c>
      <c r="E870" s="132" t="s">
        <v>8</v>
      </c>
      <c r="F870" s="134" t="n">
        <v>1</v>
      </c>
      <c r="G870" s="135" t="n">
        <v>9.88</v>
      </c>
      <c r="H870" s="135" t="n">
        <v>9.88</v>
      </c>
      <c r="I870" s="102"/>
    </row>
    <row r="871" customFormat="false" ht="15" hidden="false" customHeight="false" outlineLevel="0" collapsed="false">
      <c r="A871" s="132" t="s">
        <v>437</v>
      </c>
      <c r="B871" s="132" t="s">
        <v>1333</v>
      </c>
      <c r="C871" s="132" t="s">
        <v>431</v>
      </c>
      <c r="D871" s="133" t="s">
        <v>1334</v>
      </c>
      <c r="E871" s="132" t="s">
        <v>8</v>
      </c>
      <c r="F871" s="134" t="n">
        <v>1</v>
      </c>
      <c r="G871" s="135" t="n">
        <v>9.9</v>
      </c>
      <c r="H871" s="135" t="n">
        <v>9.9</v>
      </c>
      <c r="I871" s="102"/>
    </row>
    <row r="872" customFormat="false" ht="15" hidden="false" customHeight="false" outlineLevel="0" collapsed="false">
      <c r="A872" s="121"/>
      <c r="B872" s="121"/>
      <c r="C872" s="121"/>
      <c r="D872" s="121"/>
      <c r="E872" s="121"/>
      <c r="F872" s="122"/>
      <c r="G872" s="123"/>
      <c r="H872" s="124"/>
      <c r="I872" s="102"/>
    </row>
    <row r="873" customFormat="false" ht="15" hidden="false" customHeight="false" outlineLevel="0" collapsed="false">
      <c r="A873" s="125"/>
      <c r="B873" s="125"/>
      <c r="C873" s="125"/>
      <c r="D873" s="125"/>
      <c r="E873" s="125"/>
      <c r="F873" s="126"/>
      <c r="G873" s="127"/>
      <c r="H873" s="127"/>
      <c r="I873" s="102"/>
    </row>
    <row r="874" customFormat="false" ht="15" hidden="false" customHeight="false" outlineLevel="0" collapsed="false">
      <c r="A874" s="114" t="s">
        <v>1335</v>
      </c>
      <c r="B874" s="114" t="s">
        <v>418</v>
      </c>
      <c r="C874" s="114" t="s">
        <v>419</v>
      </c>
      <c r="D874" s="115" t="s">
        <v>420</v>
      </c>
      <c r="E874" s="114" t="s">
        <v>421</v>
      </c>
      <c r="F874" s="116" t="s">
        <v>422</v>
      </c>
      <c r="G874" s="114" t="s">
        <v>423</v>
      </c>
      <c r="H874" s="114" t="s">
        <v>424</v>
      </c>
      <c r="I874" s="102"/>
    </row>
    <row r="875" customFormat="false" ht="15" hidden="false" customHeight="false" outlineLevel="0" collapsed="false">
      <c r="A875" s="117" t="s">
        <v>425</v>
      </c>
      <c r="B875" s="117" t="s">
        <v>1336</v>
      </c>
      <c r="C875" s="117" t="s">
        <v>628</v>
      </c>
      <c r="D875" s="118" t="s">
        <v>304</v>
      </c>
      <c r="E875" s="117" t="s">
        <v>8</v>
      </c>
      <c r="F875" s="119" t="n">
        <v>1</v>
      </c>
      <c r="G875" s="120" t="n">
        <v>35.76</v>
      </c>
      <c r="H875" s="120" t="n">
        <v>35.76</v>
      </c>
      <c r="I875" s="102"/>
    </row>
    <row r="876" customFormat="false" ht="15" hidden="false" customHeight="false" outlineLevel="0" collapsed="false">
      <c r="A876" s="128" t="s">
        <v>434</v>
      </c>
      <c r="B876" s="128" t="s">
        <v>1260</v>
      </c>
      <c r="C876" s="128" t="s">
        <v>431</v>
      </c>
      <c r="D876" s="129" t="s">
        <v>1261</v>
      </c>
      <c r="E876" s="128" t="s">
        <v>526</v>
      </c>
      <c r="F876" s="130" t="n">
        <v>0.16</v>
      </c>
      <c r="G876" s="131" t="n">
        <v>17.85</v>
      </c>
      <c r="H876" s="131" t="n">
        <v>2.85</v>
      </c>
      <c r="I876" s="102"/>
    </row>
    <row r="877" customFormat="false" ht="15" hidden="false" customHeight="false" outlineLevel="0" collapsed="false">
      <c r="A877" s="128" t="s">
        <v>434</v>
      </c>
      <c r="B877" s="128" t="s">
        <v>1258</v>
      </c>
      <c r="C877" s="128" t="s">
        <v>431</v>
      </c>
      <c r="D877" s="129" t="s">
        <v>1259</v>
      </c>
      <c r="E877" s="128" t="s">
        <v>526</v>
      </c>
      <c r="F877" s="130" t="n">
        <v>0.16</v>
      </c>
      <c r="G877" s="131" t="n">
        <v>23.36</v>
      </c>
      <c r="H877" s="131" t="n">
        <v>3.73</v>
      </c>
      <c r="I877" s="102"/>
    </row>
    <row r="878" customFormat="false" ht="15" hidden="false" customHeight="false" outlineLevel="0" collapsed="false">
      <c r="A878" s="132" t="s">
        <v>437</v>
      </c>
      <c r="B878" s="132" t="s">
        <v>1337</v>
      </c>
      <c r="C878" s="132" t="s">
        <v>431</v>
      </c>
      <c r="D878" s="133" t="s">
        <v>1338</v>
      </c>
      <c r="E878" s="132" t="s">
        <v>8</v>
      </c>
      <c r="F878" s="134" t="n">
        <v>1</v>
      </c>
      <c r="G878" s="135" t="n">
        <v>15.75</v>
      </c>
      <c r="H878" s="135" t="n">
        <v>15.75</v>
      </c>
      <c r="I878" s="102"/>
    </row>
    <row r="879" customFormat="false" ht="15" hidden="false" customHeight="false" outlineLevel="0" collapsed="false">
      <c r="A879" s="132" t="s">
        <v>437</v>
      </c>
      <c r="B879" s="132" t="s">
        <v>1339</v>
      </c>
      <c r="C879" s="132" t="s">
        <v>431</v>
      </c>
      <c r="D879" s="133" t="s">
        <v>1340</v>
      </c>
      <c r="E879" s="132" t="s">
        <v>8</v>
      </c>
      <c r="F879" s="134" t="n">
        <v>1</v>
      </c>
      <c r="G879" s="135" t="n">
        <v>7.6</v>
      </c>
      <c r="H879" s="135" t="n">
        <v>7.6</v>
      </c>
      <c r="I879" s="102"/>
    </row>
    <row r="880" customFormat="false" ht="15" hidden="false" customHeight="false" outlineLevel="0" collapsed="false">
      <c r="A880" s="132" t="s">
        <v>437</v>
      </c>
      <c r="B880" s="132" t="s">
        <v>1341</v>
      </c>
      <c r="C880" s="132" t="s">
        <v>431</v>
      </c>
      <c r="D880" s="133" t="s">
        <v>1342</v>
      </c>
      <c r="E880" s="132" t="s">
        <v>8</v>
      </c>
      <c r="F880" s="134" t="n">
        <v>1</v>
      </c>
      <c r="G880" s="135" t="n">
        <v>3.82</v>
      </c>
      <c r="H880" s="135" t="n">
        <v>3.82</v>
      </c>
      <c r="I880" s="102"/>
    </row>
    <row r="881" customFormat="false" ht="15" hidden="false" customHeight="false" outlineLevel="0" collapsed="false">
      <c r="A881" s="132" t="s">
        <v>437</v>
      </c>
      <c r="B881" s="132" t="s">
        <v>1343</v>
      </c>
      <c r="C881" s="132" t="s">
        <v>431</v>
      </c>
      <c r="D881" s="133" t="s">
        <v>1344</v>
      </c>
      <c r="E881" s="132" t="s">
        <v>8</v>
      </c>
      <c r="F881" s="134" t="n">
        <v>1</v>
      </c>
      <c r="G881" s="135" t="n">
        <v>2.01</v>
      </c>
      <c r="H881" s="135" t="n">
        <v>2.01</v>
      </c>
      <c r="I881" s="102"/>
    </row>
    <row r="882" customFormat="false" ht="15" hidden="false" customHeight="false" outlineLevel="0" collapsed="false">
      <c r="A882" s="121"/>
      <c r="B882" s="121"/>
      <c r="C882" s="121"/>
      <c r="D882" s="121"/>
      <c r="E882" s="121"/>
      <c r="F882" s="122"/>
      <c r="G882" s="123"/>
      <c r="H882" s="124"/>
      <c r="I882" s="102"/>
    </row>
    <row r="883" customFormat="false" ht="15" hidden="false" customHeight="false" outlineLevel="0" collapsed="false">
      <c r="A883" s="125"/>
      <c r="B883" s="125"/>
      <c r="C883" s="125"/>
      <c r="D883" s="125"/>
      <c r="E883" s="125"/>
      <c r="F883" s="126"/>
      <c r="G883" s="127"/>
      <c r="H883" s="127"/>
      <c r="I883" s="102"/>
    </row>
    <row r="884" customFormat="false" ht="15" hidden="false" customHeight="false" outlineLevel="0" collapsed="false">
      <c r="A884" s="114" t="s">
        <v>1345</v>
      </c>
      <c r="B884" s="114" t="s">
        <v>418</v>
      </c>
      <c r="C884" s="114" t="s">
        <v>419</v>
      </c>
      <c r="D884" s="115" t="s">
        <v>420</v>
      </c>
      <c r="E884" s="114" t="s">
        <v>421</v>
      </c>
      <c r="F884" s="116" t="s">
        <v>422</v>
      </c>
      <c r="G884" s="114" t="s">
        <v>423</v>
      </c>
      <c r="H884" s="114" t="s">
        <v>424</v>
      </c>
      <c r="I884" s="102"/>
    </row>
    <row r="885" customFormat="false" ht="15" hidden="false" customHeight="false" outlineLevel="0" collapsed="false">
      <c r="A885" s="117" t="s">
        <v>425</v>
      </c>
      <c r="B885" s="117" t="s">
        <v>1346</v>
      </c>
      <c r="C885" s="117" t="s">
        <v>431</v>
      </c>
      <c r="D885" s="118" t="s">
        <v>306</v>
      </c>
      <c r="E885" s="117" t="s">
        <v>8</v>
      </c>
      <c r="F885" s="119" t="n">
        <v>1</v>
      </c>
      <c r="G885" s="120" t="n">
        <v>137.49</v>
      </c>
      <c r="H885" s="120" t="n">
        <v>137.49</v>
      </c>
      <c r="I885" s="102"/>
    </row>
    <row r="886" customFormat="false" ht="15" hidden="false" customHeight="false" outlineLevel="0" collapsed="false">
      <c r="A886" s="128" t="s">
        <v>434</v>
      </c>
      <c r="B886" s="128" t="s">
        <v>1258</v>
      </c>
      <c r="C886" s="128" t="s">
        <v>431</v>
      </c>
      <c r="D886" s="129" t="s">
        <v>1259</v>
      </c>
      <c r="E886" s="128" t="s">
        <v>526</v>
      </c>
      <c r="F886" s="130" t="n">
        <v>0.3955</v>
      </c>
      <c r="G886" s="131" t="n">
        <v>23.36</v>
      </c>
      <c r="H886" s="131" t="n">
        <v>9.23</v>
      </c>
      <c r="I886" s="102"/>
    </row>
    <row r="887" customFormat="false" ht="15" hidden="false" customHeight="false" outlineLevel="0" collapsed="false">
      <c r="A887" s="128" t="s">
        <v>434</v>
      </c>
      <c r="B887" s="128" t="s">
        <v>1260</v>
      </c>
      <c r="C887" s="128" t="s">
        <v>431</v>
      </c>
      <c r="D887" s="129" t="s">
        <v>1261</v>
      </c>
      <c r="E887" s="128" t="s">
        <v>526</v>
      </c>
      <c r="F887" s="130" t="n">
        <v>0.3955</v>
      </c>
      <c r="G887" s="131" t="n">
        <v>17.85</v>
      </c>
      <c r="H887" s="131" t="n">
        <v>7.05</v>
      </c>
      <c r="I887" s="102"/>
    </row>
    <row r="888" customFormat="false" ht="15" hidden="false" customHeight="false" outlineLevel="0" collapsed="false">
      <c r="A888" s="132" t="s">
        <v>437</v>
      </c>
      <c r="B888" s="132" t="s">
        <v>1347</v>
      </c>
      <c r="C888" s="132" t="s">
        <v>431</v>
      </c>
      <c r="D888" s="133" t="s">
        <v>1348</v>
      </c>
      <c r="E888" s="132" t="s">
        <v>8</v>
      </c>
      <c r="F888" s="134" t="n">
        <v>1</v>
      </c>
      <c r="G888" s="135" t="n">
        <v>121.21</v>
      </c>
      <c r="H888" s="135" t="n">
        <v>121.21</v>
      </c>
      <c r="I888" s="102"/>
    </row>
    <row r="889" customFormat="false" ht="15" hidden="false" customHeight="false" outlineLevel="0" collapsed="false">
      <c r="A889" s="121"/>
      <c r="B889" s="121"/>
      <c r="C889" s="121"/>
      <c r="D889" s="121"/>
      <c r="E889" s="121"/>
      <c r="F889" s="122"/>
      <c r="G889" s="123"/>
      <c r="H889" s="124"/>
      <c r="I889" s="102"/>
    </row>
    <row r="890" customFormat="false" ht="15" hidden="false" customHeight="false" outlineLevel="0" collapsed="false">
      <c r="A890" s="125"/>
      <c r="B890" s="125"/>
      <c r="C890" s="125"/>
      <c r="D890" s="125"/>
      <c r="E890" s="125"/>
      <c r="F890" s="126"/>
      <c r="G890" s="127"/>
      <c r="H890" s="127"/>
      <c r="I890" s="102"/>
    </row>
    <row r="891" customFormat="false" ht="15" hidden="false" customHeight="false" outlineLevel="0" collapsed="false">
      <c r="A891" s="114" t="s">
        <v>1349</v>
      </c>
      <c r="B891" s="114" t="s">
        <v>418</v>
      </c>
      <c r="C891" s="114" t="s">
        <v>419</v>
      </c>
      <c r="D891" s="115" t="s">
        <v>420</v>
      </c>
      <c r="E891" s="114" t="s">
        <v>421</v>
      </c>
      <c r="F891" s="116" t="s">
        <v>422</v>
      </c>
      <c r="G891" s="114" t="s">
        <v>423</v>
      </c>
      <c r="H891" s="114" t="s">
        <v>424</v>
      </c>
      <c r="I891" s="102"/>
    </row>
    <row r="892" customFormat="false" ht="15" hidden="false" customHeight="false" outlineLevel="0" collapsed="false">
      <c r="A892" s="117" t="s">
        <v>425</v>
      </c>
      <c r="B892" s="117" t="s">
        <v>1350</v>
      </c>
      <c r="C892" s="117" t="s">
        <v>431</v>
      </c>
      <c r="D892" s="118" t="s">
        <v>308</v>
      </c>
      <c r="E892" s="117" t="s">
        <v>8</v>
      </c>
      <c r="F892" s="119" t="n">
        <v>1</v>
      </c>
      <c r="G892" s="120" t="n">
        <v>52.11</v>
      </c>
      <c r="H892" s="120" t="n">
        <v>52.11</v>
      </c>
      <c r="I892" s="102"/>
    </row>
    <row r="893" customFormat="false" ht="15" hidden="false" customHeight="false" outlineLevel="0" collapsed="false">
      <c r="A893" s="128" t="s">
        <v>434</v>
      </c>
      <c r="B893" s="128" t="s">
        <v>1351</v>
      </c>
      <c r="C893" s="128" t="s">
        <v>431</v>
      </c>
      <c r="D893" s="129" t="s">
        <v>1352</v>
      </c>
      <c r="E893" s="128" t="s">
        <v>469</v>
      </c>
      <c r="F893" s="130" t="n">
        <v>0.0141</v>
      </c>
      <c r="G893" s="131" t="n">
        <v>190.83</v>
      </c>
      <c r="H893" s="131" t="n">
        <v>2.69</v>
      </c>
      <c r="I893" s="102"/>
    </row>
    <row r="894" customFormat="false" ht="15" hidden="false" customHeight="false" outlineLevel="0" collapsed="false">
      <c r="A894" s="128" t="s">
        <v>434</v>
      </c>
      <c r="B894" s="128" t="s">
        <v>527</v>
      </c>
      <c r="C894" s="128" t="s">
        <v>431</v>
      </c>
      <c r="D894" s="129" t="s">
        <v>528</v>
      </c>
      <c r="E894" s="128" t="s">
        <v>526</v>
      </c>
      <c r="F894" s="130" t="n">
        <v>0.1693</v>
      </c>
      <c r="G894" s="131" t="n">
        <v>23.1</v>
      </c>
      <c r="H894" s="131" t="n">
        <v>3.91</v>
      </c>
      <c r="I894" s="102"/>
    </row>
    <row r="895" customFormat="false" ht="15" hidden="false" customHeight="false" outlineLevel="0" collapsed="false">
      <c r="A895" s="128" t="s">
        <v>434</v>
      </c>
      <c r="B895" s="128" t="s">
        <v>525</v>
      </c>
      <c r="C895" s="128" t="s">
        <v>431</v>
      </c>
      <c r="D895" s="129" t="s">
        <v>498</v>
      </c>
      <c r="E895" s="128" t="s">
        <v>526</v>
      </c>
      <c r="F895" s="130" t="n">
        <v>0.1693</v>
      </c>
      <c r="G895" s="131" t="n">
        <v>16.81</v>
      </c>
      <c r="H895" s="131" t="n">
        <v>2.84</v>
      </c>
      <c r="I895" s="102"/>
    </row>
    <row r="896" customFormat="false" ht="15" hidden="false" customHeight="false" outlineLevel="0" collapsed="false">
      <c r="A896" s="132" t="s">
        <v>437</v>
      </c>
      <c r="B896" s="132" t="s">
        <v>1353</v>
      </c>
      <c r="C896" s="132" t="s">
        <v>431</v>
      </c>
      <c r="D896" s="133" t="s">
        <v>1354</v>
      </c>
      <c r="E896" s="132" t="s">
        <v>8</v>
      </c>
      <c r="F896" s="134" t="n">
        <v>1</v>
      </c>
      <c r="G896" s="135" t="n">
        <v>42.67</v>
      </c>
      <c r="H896" s="135" t="n">
        <v>42.67</v>
      </c>
      <c r="I896" s="102"/>
    </row>
    <row r="897" customFormat="false" ht="15" hidden="false" customHeight="false" outlineLevel="0" collapsed="false">
      <c r="A897" s="121"/>
      <c r="B897" s="121"/>
      <c r="C897" s="121"/>
      <c r="D897" s="121"/>
      <c r="E897" s="121"/>
      <c r="F897" s="122"/>
      <c r="G897" s="123"/>
      <c r="H897" s="124"/>
      <c r="I897" s="102"/>
    </row>
    <row r="898" customFormat="false" ht="15" hidden="false" customHeight="false" outlineLevel="0" collapsed="false">
      <c r="A898" s="125"/>
      <c r="B898" s="125"/>
      <c r="C898" s="125"/>
      <c r="D898" s="125"/>
      <c r="E898" s="125"/>
      <c r="F898" s="126"/>
      <c r="G898" s="127"/>
      <c r="H898" s="127"/>
      <c r="I898" s="102"/>
    </row>
    <row r="899" customFormat="false" ht="15" hidden="false" customHeight="false" outlineLevel="0" collapsed="false">
      <c r="A899" s="114" t="s">
        <v>1355</v>
      </c>
      <c r="B899" s="114" t="s">
        <v>418</v>
      </c>
      <c r="C899" s="114" t="s">
        <v>419</v>
      </c>
      <c r="D899" s="115" t="s">
        <v>420</v>
      </c>
      <c r="E899" s="114" t="s">
        <v>421</v>
      </c>
      <c r="F899" s="116" t="s">
        <v>422</v>
      </c>
      <c r="G899" s="114" t="s">
        <v>423</v>
      </c>
      <c r="H899" s="114" t="s">
        <v>424</v>
      </c>
      <c r="I899" s="102"/>
    </row>
    <row r="900" customFormat="false" ht="15" hidden="false" customHeight="false" outlineLevel="0" collapsed="false">
      <c r="A900" s="117" t="s">
        <v>425</v>
      </c>
      <c r="B900" s="117" t="s">
        <v>1356</v>
      </c>
      <c r="C900" s="117" t="s">
        <v>427</v>
      </c>
      <c r="D900" s="118" t="s">
        <v>311</v>
      </c>
      <c r="E900" s="117" t="s">
        <v>31</v>
      </c>
      <c r="F900" s="119" t="n">
        <v>1</v>
      </c>
      <c r="G900" s="136" t="s">
        <v>1357</v>
      </c>
      <c r="H900" s="136" t="s">
        <v>1357</v>
      </c>
      <c r="I900" s="102"/>
    </row>
    <row r="901" customFormat="false" ht="15" hidden="false" customHeight="false" outlineLevel="0" collapsed="false">
      <c r="A901" s="128" t="s">
        <v>434</v>
      </c>
      <c r="B901" s="128" t="s">
        <v>1279</v>
      </c>
      <c r="C901" s="128" t="s">
        <v>427</v>
      </c>
      <c r="D901" s="129" t="s">
        <v>1280</v>
      </c>
      <c r="E901" s="128" t="s">
        <v>464</v>
      </c>
      <c r="F901" s="130" t="n">
        <v>0.0666666</v>
      </c>
      <c r="G901" s="138" t="s">
        <v>1281</v>
      </c>
      <c r="H901" s="138" t="s">
        <v>1358</v>
      </c>
      <c r="I901" s="102"/>
    </row>
    <row r="902" customFormat="false" ht="15" hidden="false" customHeight="false" outlineLevel="0" collapsed="false">
      <c r="A902" s="128" t="s">
        <v>434</v>
      </c>
      <c r="B902" s="128" t="s">
        <v>1283</v>
      </c>
      <c r="C902" s="128" t="s">
        <v>427</v>
      </c>
      <c r="D902" s="129" t="s">
        <v>1259</v>
      </c>
      <c r="E902" s="128" t="s">
        <v>464</v>
      </c>
      <c r="F902" s="130" t="n">
        <v>0.0666666</v>
      </c>
      <c r="G902" s="138" t="s">
        <v>1284</v>
      </c>
      <c r="H902" s="138" t="s">
        <v>1359</v>
      </c>
      <c r="I902" s="102"/>
    </row>
    <row r="903" customFormat="false" ht="15" hidden="false" customHeight="false" outlineLevel="0" collapsed="false">
      <c r="A903" s="132" t="s">
        <v>437</v>
      </c>
      <c r="B903" s="132" t="s">
        <v>1360</v>
      </c>
      <c r="C903" s="132" t="s">
        <v>427</v>
      </c>
      <c r="D903" s="133" t="s">
        <v>1361</v>
      </c>
      <c r="E903" s="132" t="s">
        <v>474</v>
      </c>
      <c r="F903" s="134" t="n">
        <v>1.05</v>
      </c>
      <c r="G903" s="137" t="s">
        <v>1362</v>
      </c>
      <c r="H903" s="137" t="s">
        <v>1363</v>
      </c>
      <c r="I903" s="102"/>
    </row>
    <row r="904" customFormat="false" ht="15" hidden="false" customHeight="false" outlineLevel="0" collapsed="false">
      <c r="A904" s="121"/>
      <c r="B904" s="121"/>
      <c r="C904" s="121"/>
      <c r="D904" s="121"/>
      <c r="E904" s="121"/>
      <c r="F904" s="122"/>
      <c r="G904" s="123"/>
      <c r="H904" s="124"/>
      <c r="I904" s="102"/>
    </row>
    <row r="905" customFormat="false" ht="15" hidden="false" customHeight="false" outlineLevel="0" collapsed="false">
      <c r="A905" s="125"/>
      <c r="B905" s="125"/>
      <c r="C905" s="125"/>
      <c r="D905" s="125"/>
      <c r="E905" s="125"/>
      <c r="F905" s="126"/>
      <c r="G905" s="127"/>
      <c r="H905" s="127"/>
      <c r="I905" s="102"/>
    </row>
    <row r="906" customFormat="false" ht="15" hidden="false" customHeight="false" outlineLevel="0" collapsed="false">
      <c r="A906" s="114" t="s">
        <v>1364</v>
      </c>
      <c r="B906" s="114" t="s">
        <v>418</v>
      </c>
      <c r="C906" s="114" t="s">
        <v>419</v>
      </c>
      <c r="D906" s="115" t="s">
        <v>420</v>
      </c>
      <c r="E906" s="114" t="s">
        <v>421</v>
      </c>
      <c r="F906" s="116" t="s">
        <v>422</v>
      </c>
      <c r="G906" s="114" t="s">
        <v>423</v>
      </c>
      <c r="H906" s="114" t="s">
        <v>424</v>
      </c>
      <c r="I906" s="102"/>
    </row>
    <row r="907" customFormat="false" ht="15" hidden="false" customHeight="false" outlineLevel="0" collapsed="false">
      <c r="A907" s="117" t="s">
        <v>425</v>
      </c>
      <c r="B907" s="117" t="s">
        <v>1365</v>
      </c>
      <c r="C907" s="117" t="s">
        <v>628</v>
      </c>
      <c r="D907" s="118" t="s">
        <v>314</v>
      </c>
      <c r="E907" s="117" t="s">
        <v>8</v>
      </c>
      <c r="F907" s="119" t="n">
        <v>1</v>
      </c>
      <c r="G907" s="120" t="n">
        <v>36.53</v>
      </c>
      <c r="H907" s="120" t="n">
        <v>36.53</v>
      </c>
      <c r="I907" s="102"/>
    </row>
    <row r="908" customFormat="false" ht="15" hidden="false" customHeight="false" outlineLevel="0" collapsed="false">
      <c r="A908" s="128" t="s">
        <v>434</v>
      </c>
      <c r="B908" s="128" t="s">
        <v>1260</v>
      </c>
      <c r="C908" s="128" t="s">
        <v>431</v>
      </c>
      <c r="D908" s="129" t="s">
        <v>1261</v>
      </c>
      <c r="E908" s="128" t="s">
        <v>526</v>
      </c>
      <c r="F908" s="130" t="n">
        <v>0.4967</v>
      </c>
      <c r="G908" s="131" t="n">
        <v>17.85</v>
      </c>
      <c r="H908" s="131" t="n">
        <v>8.86</v>
      </c>
      <c r="I908" s="102"/>
    </row>
    <row r="909" customFormat="false" ht="15" hidden="false" customHeight="false" outlineLevel="0" collapsed="false">
      <c r="A909" s="128" t="s">
        <v>434</v>
      </c>
      <c r="B909" s="128" t="s">
        <v>1258</v>
      </c>
      <c r="C909" s="128" t="s">
        <v>431</v>
      </c>
      <c r="D909" s="129" t="s">
        <v>1259</v>
      </c>
      <c r="E909" s="128" t="s">
        <v>526</v>
      </c>
      <c r="F909" s="130" t="n">
        <v>0.4967</v>
      </c>
      <c r="G909" s="131" t="n">
        <v>23.36</v>
      </c>
      <c r="H909" s="131" t="n">
        <v>11.6</v>
      </c>
      <c r="I909" s="102"/>
    </row>
    <row r="910" customFormat="false" ht="15" hidden="false" customHeight="false" outlineLevel="0" collapsed="false">
      <c r="A910" s="132" t="s">
        <v>437</v>
      </c>
      <c r="B910" s="132" t="s">
        <v>1337</v>
      </c>
      <c r="C910" s="132" t="s">
        <v>431</v>
      </c>
      <c r="D910" s="133" t="s">
        <v>1338</v>
      </c>
      <c r="E910" s="132" t="s">
        <v>8</v>
      </c>
      <c r="F910" s="134" t="n">
        <v>1</v>
      </c>
      <c r="G910" s="135" t="n">
        <v>15.75</v>
      </c>
      <c r="H910" s="135" t="n">
        <v>15.75</v>
      </c>
      <c r="I910" s="102"/>
    </row>
    <row r="911" customFormat="false" ht="15" hidden="false" customHeight="false" outlineLevel="0" collapsed="false">
      <c r="A911" s="132" t="s">
        <v>437</v>
      </c>
      <c r="B911" s="132" t="s">
        <v>1366</v>
      </c>
      <c r="C911" s="132" t="s">
        <v>431</v>
      </c>
      <c r="D911" s="133" t="s">
        <v>1367</v>
      </c>
      <c r="E911" s="132" t="s">
        <v>8</v>
      </c>
      <c r="F911" s="134" t="n">
        <v>2</v>
      </c>
      <c r="G911" s="135" t="n">
        <v>0.16</v>
      </c>
      <c r="H911" s="135" t="n">
        <v>0.32</v>
      </c>
      <c r="I911" s="102"/>
    </row>
    <row r="912" customFormat="false" ht="15" hidden="false" customHeight="false" outlineLevel="0" collapsed="false">
      <c r="A912" s="121"/>
      <c r="B912" s="121"/>
      <c r="C912" s="121"/>
      <c r="D912" s="121"/>
      <c r="E912" s="121"/>
      <c r="F912" s="122"/>
      <c r="G912" s="123"/>
      <c r="H912" s="124"/>
      <c r="I912" s="102"/>
    </row>
    <row r="913" customFormat="false" ht="15" hidden="false" customHeight="false" outlineLevel="0" collapsed="false">
      <c r="A913" s="125"/>
      <c r="B913" s="125"/>
      <c r="C913" s="125"/>
      <c r="D913" s="125"/>
      <c r="E913" s="125"/>
      <c r="F913" s="126"/>
      <c r="G913" s="127"/>
      <c r="H913" s="127"/>
      <c r="I913" s="102"/>
    </row>
    <row r="914" customFormat="false" ht="15" hidden="false" customHeight="false" outlineLevel="0" collapsed="false">
      <c r="A914" s="114" t="s">
        <v>1368</v>
      </c>
      <c r="B914" s="114" t="s">
        <v>418</v>
      </c>
      <c r="C914" s="114" t="s">
        <v>419</v>
      </c>
      <c r="D914" s="115" t="s">
        <v>420</v>
      </c>
      <c r="E914" s="114" t="s">
        <v>421</v>
      </c>
      <c r="F914" s="116" t="s">
        <v>422</v>
      </c>
      <c r="G914" s="114" t="s">
        <v>423</v>
      </c>
      <c r="H914" s="114" t="s">
        <v>424</v>
      </c>
      <c r="I914" s="102"/>
    </row>
    <row r="915" customFormat="false" ht="15" hidden="false" customHeight="false" outlineLevel="0" collapsed="false">
      <c r="A915" s="117" t="s">
        <v>425</v>
      </c>
      <c r="B915" s="117" t="s">
        <v>1369</v>
      </c>
      <c r="C915" s="117" t="s">
        <v>628</v>
      </c>
      <c r="D915" s="118" t="s">
        <v>317</v>
      </c>
      <c r="E915" s="117" t="s">
        <v>8</v>
      </c>
      <c r="F915" s="119" t="n">
        <v>1</v>
      </c>
      <c r="G915" s="136" t="s">
        <v>1370</v>
      </c>
      <c r="H915" s="136" t="s">
        <v>1370</v>
      </c>
      <c r="I915" s="102"/>
    </row>
    <row r="916" customFormat="false" ht="15" hidden="false" customHeight="false" outlineLevel="0" collapsed="false">
      <c r="A916" s="128" t="s">
        <v>434</v>
      </c>
      <c r="B916" s="128" t="s">
        <v>1260</v>
      </c>
      <c r="C916" s="128" t="s">
        <v>431</v>
      </c>
      <c r="D916" s="129" t="s">
        <v>1261</v>
      </c>
      <c r="E916" s="128" t="s">
        <v>526</v>
      </c>
      <c r="F916" s="130" t="n">
        <v>0.16</v>
      </c>
      <c r="G916" s="138" t="s">
        <v>1281</v>
      </c>
      <c r="H916" s="138" t="s">
        <v>1371</v>
      </c>
      <c r="I916" s="102"/>
    </row>
    <row r="917" customFormat="false" ht="15" hidden="false" customHeight="false" outlineLevel="0" collapsed="false">
      <c r="A917" s="128" t="s">
        <v>434</v>
      </c>
      <c r="B917" s="128" t="s">
        <v>1258</v>
      </c>
      <c r="C917" s="128" t="s">
        <v>431</v>
      </c>
      <c r="D917" s="129" t="s">
        <v>1259</v>
      </c>
      <c r="E917" s="128" t="s">
        <v>526</v>
      </c>
      <c r="F917" s="130" t="n">
        <v>0.16</v>
      </c>
      <c r="G917" s="138" t="s">
        <v>1284</v>
      </c>
      <c r="H917" s="138" t="s">
        <v>1372</v>
      </c>
      <c r="I917" s="102"/>
    </row>
    <row r="918" customFormat="false" ht="15" hidden="false" customHeight="false" outlineLevel="0" collapsed="false">
      <c r="A918" s="132" t="s">
        <v>437</v>
      </c>
      <c r="B918" s="132" t="s">
        <v>1337</v>
      </c>
      <c r="C918" s="132" t="s">
        <v>431</v>
      </c>
      <c r="D918" s="133" t="s">
        <v>1338</v>
      </c>
      <c r="E918" s="132" t="s">
        <v>8</v>
      </c>
      <c r="F918" s="134" t="n">
        <v>1</v>
      </c>
      <c r="G918" s="137" t="s">
        <v>1373</v>
      </c>
      <c r="H918" s="137" t="s">
        <v>1373</v>
      </c>
      <c r="I918" s="102"/>
    </row>
    <row r="919" customFormat="false" ht="15" hidden="false" customHeight="false" outlineLevel="0" collapsed="false">
      <c r="A919" s="132" t="s">
        <v>437</v>
      </c>
      <c r="B919" s="132" t="s">
        <v>1343</v>
      </c>
      <c r="C919" s="132" t="s">
        <v>431</v>
      </c>
      <c r="D919" s="133" t="s">
        <v>1344</v>
      </c>
      <c r="E919" s="132" t="s">
        <v>8</v>
      </c>
      <c r="F919" s="134" t="n">
        <v>1</v>
      </c>
      <c r="G919" s="137" t="s">
        <v>545</v>
      </c>
      <c r="H919" s="137" t="s">
        <v>545</v>
      </c>
      <c r="I919" s="102"/>
    </row>
    <row r="920" customFormat="false" ht="15" hidden="false" customHeight="false" outlineLevel="0" collapsed="false">
      <c r="A920" s="132" t="s">
        <v>437</v>
      </c>
      <c r="B920" s="132" t="s">
        <v>1374</v>
      </c>
      <c r="C920" s="132" t="s">
        <v>431</v>
      </c>
      <c r="D920" s="133" t="s">
        <v>1375</v>
      </c>
      <c r="E920" s="132" t="s">
        <v>8</v>
      </c>
      <c r="F920" s="134" t="n">
        <v>1</v>
      </c>
      <c r="G920" s="137" t="s">
        <v>1376</v>
      </c>
      <c r="H920" s="137" t="s">
        <v>1376</v>
      </c>
      <c r="I920" s="102"/>
    </row>
    <row r="921" customFormat="false" ht="15" hidden="false" customHeight="false" outlineLevel="0" collapsed="false">
      <c r="A921" s="132" t="s">
        <v>437</v>
      </c>
      <c r="B921" s="132" t="s">
        <v>1377</v>
      </c>
      <c r="C921" s="132" t="s">
        <v>427</v>
      </c>
      <c r="D921" s="133" t="s">
        <v>1378</v>
      </c>
      <c r="E921" s="132" t="s">
        <v>682</v>
      </c>
      <c r="F921" s="134" t="n">
        <v>1</v>
      </c>
      <c r="G921" s="137" t="s">
        <v>1379</v>
      </c>
      <c r="H921" s="137" t="s">
        <v>1379</v>
      </c>
      <c r="I921" s="102"/>
    </row>
    <row r="922" customFormat="false" ht="15" hidden="false" customHeight="false" outlineLevel="0" collapsed="false">
      <c r="A922" s="121"/>
      <c r="B922" s="121"/>
      <c r="C922" s="121"/>
      <c r="D922" s="121"/>
      <c r="E922" s="121"/>
      <c r="F922" s="122"/>
      <c r="G922" s="123"/>
      <c r="H922" s="124"/>
      <c r="I922" s="102"/>
    </row>
    <row r="923" customFormat="false" ht="15" hidden="false" customHeight="false" outlineLevel="0" collapsed="false">
      <c r="A923" s="125"/>
      <c r="B923" s="125"/>
      <c r="C923" s="125"/>
      <c r="D923" s="125"/>
      <c r="E923" s="125"/>
      <c r="F923" s="126"/>
      <c r="G923" s="127"/>
      <c r="H923" s="127"/>
      <c r="I923" s="102"/>
    </row>
    <row r="924" customFormat="false" ht="15" hidden="false" customHeight="false" outlineLevel="0" collapsed="false">
      <c r="A924" s="109" t="s">
        <v>1380</v>
      </c>
      <c r="B924" s="109"/>
      <c r="C924" s="109"/>
      <c r="D924" s="110" t="s">
        <v>320</v>
      </c>
      <c r="E924" s="111"/>
      <c r="F924" s="112"/>
      <c r="G924" s="109"/>
      <c r="H924" s="113"/>
      <c r="I924" s="102"/>
    </row>
    <row r="925" customFormat="false" ht="15" hidden="false" customHeight="false" outlineLevel="0" collapsed="false">
      <c r="A925" s="114" t="s">
        <v>1381</v>
      </c>
      <c r="B925" s="114" t="s">
        <v>418</v>
      </c>
      <c r="C925" s="114" t="s">
        <v>419</v>
      </c>
      <c r="D925" s="115" t="s">
        <v>420</v>
      </c>
      <c r="E925" s="114" t="s">
        <v>421</v>
      </c>
      <c r="F925" s="116" t="s">
        <v>422</v>
      </c>
      <c r="G925" s="114" t="s">
        <v>423</v>
      </c>
      <c r="H925" s="114" t="s">
        <v>424</v>
      </c>
      <c r="I925" s="102"/>
    </row>
    <row r="926" customFormat="false" ht="15" hidden="false" customHeight="false" outlineLevel="0" collapsed="false">
      <c r="A926" s="117" t="s">
        <v>425</v>
      </c>
      <c r="B926" s="117" t="s">
        <v>1382</v>
      </c>
      <c r="C926" s="117" t="s">
        <v>427</v>
      </c>
      <c r="D926" s="118" t="s">
        <v>323</v>
      </c>
      <c r="E926" s="117" t="s">
        <v>451</v>
      </c>
      <c r="F926" s="119" t="n">
        <v>1</v>
      </c>
      <c r="G926" s="136" t="s">
        <v>1383</v>
      </c>
      <c r="H926" s="136" t="s">
        <v>1383</v>
      </c>
      <c r="I926" s="102"/>
    </row>
    <row r="927" customFormat="false" ht="15" hidden="false" customHeight="false" outlineLevel="0" collapsed="false">
      <c r="A927" s="128" t="s">
        <v>434</v>
      </c>
      <c r="B927" s="128" t="s">
        <v>497</v>
      </c>
      <c r="C927" s="128" t="s">
        <v>427</v>
      </c>
      <c r="D927" s="129" t="s">
        <v>498</v>
      </c>
      <c r="E927" s="128" t="s">
        <v>464</v>
      </c>
      <c r="F927" s="130" t="n">
        <v>0.3125</v>
      </c>
      <c r="G927" s="138" t="s">
        <v>499</v>
      </c>
      <c r="H927" s="138" t="s">
        <v>1384</v>
      </c>
      <c r="I927" s="102"/>
    </row>
    <row r="928" customFormat="false" ht="15" hidden="false" customHeight="false" outlineLevel="0" collapsed="false">
      <c r="A928" s="132" t="s">
        <v>437</v>
      </c>
      <c r="B928" s="132" t="s">
        <v>1385</v>
      </c>
      <c r="C928" s="132" t="s">
        <v>427</v>
      </c>
      <c r="D928" s="133" t="s">
        <v>1386</v>
      </c>
      <c r="E928" s="132" t="s">
        <v>677</v>
      </c>
      <c r="F928" s="134" t="n">
        <v>0.05</v>
      </c>
      <c r="G928" s="137" t="s">
        <v>1387</v>
      </c>
      <c r="H928" s="137" t="s">
        <v>1388</v>
      </c>
      <c r="I928" s="102"/>
    </row>
    <row r="929" customFormat="false" ht="15" hidden="false" customHeight="false" outlineLevel="0" collapsed="false">
      <c r="A929" s="132" t="s">
        <v>437</v>
      </c>
      <c r="B929" s="132" t="s">
        <v>1389</v>
      </c>
      <c r="C929" s="132" t="s">
        <v>427</v>
      </c>
      <c r="D929" s="133" t="s">
        <v>1390</v>
      </c>
      <c r="E929" s="132" t="s">
        <v>677</v>
      </c>
      <c r="F929" s="134" t="n">
        <v>0.02</v>
      </c>
      <c r="G929" s="137" t="s">
        <v>1391</v>
      </c>
      <c r="H929" s="137" t="s">
        <v>1392</v>
      </c>
      <c r="I929" s="102"/>
    </row>
    <row r="930" customFormat="false" ht="15" hidden="false" customHeight="false" outlineLevel="0" collapsed="false">
      <c r="A930" s="132" t="s">
        <v>437</v>
      </c>
      <c r="B930" s="132" t="s">
        <v>1393</v>
      </c>
      <c r="C930" s="132" t="s">
        <v>427</v>
      </c>
      <c r="D930" s="133" t="s">
        <v>1394</v>
      </c>
      <c r="E930" s="132" t="s">
        <v>479</v>
      </c>
      <c r="F930" s="134" t="n">
        <v>0.008</v>
      </c>
      <c r="G930" s="137" t="s">
        <v>683</v>
      </c>
      <c r="H930" s="137" t="s">
        <v>1395</v>
      </c>
      <c r="I930" s="102"/>
    </row>
    <row r="931" customFormat="false" ht="15" hidden="false" customHeight="false" outlineLevel="0" collapsed="false">
      <c r="A931" s="132" t="s">
        <v>437</v>
      </c>
      <c r="B931" s="132" t="s">
        <v>685</v>
      </c>
      <c r="C931" s="132" t="s">
        <v>427</v>
      </c>
      <c r="D931" s="133" t="s">
        <v>686</v>
      </c>
      <c r="E931" s="132" t="s">
        <v>677</v>
      </c>
      <c r="F931" s="134" t="n">
        <v>0.0119047</v>
      </c>
      <c r="G931" s="137" t="s">
        <v>1396</v>
      </c>
      <c r="H931" s="137" t="s">
        <v>1397</v>
      </c>
      <c r="I931" s="102"/>
    </row>
    <row r="932" customFormat="false" ht="15" hidden="false" customHeight="false" outlineLevel="0" collapsed="false">
      <c r="A932" s="121"/>
      <c r="B932" s="121"/>
      <c r="C932" s="121"/>
      <c r="D932" s="121"/>
      <c r="E932" s="121"/>
      <c r="F932" s="122"/>
      <c r="G932" s="123"/>
      <c r="H932" s="124"/>
      <c r="I932" s="102"/>
    </row>
    <row r="933" customFormat="false" ht="15" hidden="false" customHeight="false" outlineLevel="0" collapsed="false">
      <c r="A933" s="125"/>
      <c r="B933" s="125"/>
      <c r="C933" s="125"/>
      <c r="D933" s="125"/>
      <c r="E933" s="125"/>
      <c r="F933" s="126"/>
      <c r="G933" s="127"/>
      <c r="H933" s="127"/>
      <c r="I933" s="102"/>
    </row>
    <row r="934" customFormat="false" ht="15" hidden="false" customHeight="false" outlineLevel="0" collapsed="false">
      <c r="A934" s="114" t="s">
        <v>1398</v>
      </c>
      <c r="B934" s="114" t="s">
        <v>418</v>
      </c>
      <c r="C934" s="114" t="s">
        <v>419</v>
      </c>
      <c r="D934" s="115" t="s">
        <v>420</v>
      </c>
      <c r="E934" s="114" t="s">
        <v>421</v>
      </c>
      <c r="F934" s="116" t="s">
        <v>422</v>
      </c>
      <c r="G934" s="114" t="s">
        <v>423</v>
      </c>
      <c r="H934" s="114" t="s">
        <v>424</v>
      </c>
      <c r="I934" s="102"/>
    </row>
    <row r="935" customFormat="false" ht="15" hidden="false" customHeight="false" outlineLevel="0" collapsed="false">
      <c r="A935" s="117" t="s">
        <v>425</v>
      </c>
      <c r="B935" s="117" t="s">
        <v>530</v>
      </c>
      <c r="C935" s="117" t="s">
        <v>431</v>
      </c>
      <c r="D935" s="118" t="s">
        <v>325</v>
      </c>
      <c r="E935" s="117" t="s">
        <v>469</v>
      </c>
      <c r="F935" s="119" t="n">
        <v>1</v>
      </c>
      <c r="G935" s="120" t="n">
        <v>66.5</v>
      </c>
      <c r="H935" s="120" t="n">
        <v>66.5</v>
      </c>
      <c r="I935" s="102"/>
    </row>
    <row r="936" customFormat="false" ht="15" hidden="false" customHeight="false" outlineLevel="0" collapsed="false">
      <c r="A936" s="128" t="s">
        <v>434</v>
      </c>
      <c r="B936" s="128" t="s">
        <v>525</v>
      </c>
      <c r="C936" s="128" t="s">
        <v>431</v>
      </c>
      <c r="D936" s="129" t="s">
        <v>498</v>
      </c>
      <c r="E936" s="128" t="s">
        <v>526</v>
      </c>
      <c r="F936" s="130" t="n">
        <v>3.956</v>
      </c>
      <c r="G936" s="131" t="n">
        <v>16.81</v>
      </c>
      <c r="H936" s="131" t="n">
        <v>66.5</v>
      </c>
      <c r="I936" s="102"/>
    </row>
    <row r="937" customFormat="false" ht="15" hidden="false" customHeight="false" outlineLevel="0" collapsed="false">
      <c r="A937" s="121"/>
      <c r="B937" s="121"/>
      <c r="C937" s="121"/>
      <c r="D937" s="121"/>
      <c r="E937" s="121"/>
      <c r="F937" s="122"/>
      <c r="G937" s="123"/>
      <c r="H937" s="124"/>
      <c r="I937" s="102"/>
    </row>
    <row r="938" customFormat="false" ht="15" hidden="false" customHeight="false" outlineLevel="0" collapsed="false">
      <c r="A938" s="125"/>
      <c r="B938" s="125"/>
      <c r="C938" s="125"/>
      <c r="D938" s="125"/>
      <c r="E938" s="125"/>
      <c r="F938" s="126"/>
      <c r="G938" s="127"/>
      <c r="H938" s="127"/>
      <c r="I938" s="102"/>
    </row>
    <row r="939" customFormat="false" ht="15" hidden="false" customHeight="false" outlineLevel="0" collapsed="false">
      <c r="A939" s="114" t="s">
        <v>1399</v>
      </c>
      <c r="B939" s="114" t="s">
        <v>418</v>
      </c>
      <c r="C939" s="114" t="s">
        <v>419</v>
      </c>
      <c r="D939" s="115" t="s">
        <v>420</v>
      </c>
      <c r="E939" s="114" t="s">
        <v>421</v>
      </c>
      <c r="F939" s="116" t="s">
        <v>422</v>
      </c>
      <c r="G939" s="114" t="s">
        <v>423</v>
      </c>
      <c r="H939" s="114" t="s">
        <v>424</v>
      </c>
      <c r="I939" s="102"/>
    </row>
    <row r="940" customFormat="false" ht="15" hidden="false" customHeight="false" outlineLevel="0" collapsed="false">
      <c r="A940" s="117" t="s">
        <v>425</v>
      </c>
      <c r="B940" s="117" t="s">
        <v>1400</v>
      </c>
      <c r="C940" s="117" t="s">
        <v>427</v>
      </c>
      <c r="D940" s="118" t="s">
        <v>328</v>
      </c>
      <c r="E940" s="117" t="s">
        <v>548</v>
      </c>
      <c r="F940" s="119" t="n">
        <v>1</v>
      </c>
      <c r="G940" s="136" t="s">
        <v>1401</v>
      </c>
      <c r="H940" s="136" t="s">
        <v>1401</v>
      </c>
      <c r="I940" s="102"/>
    </row>
    <row r="941" customFormat="false" ht="15" hidden="false" customHeight="false" outlineLevel="0" collapsed="false">
      <c r="A941" s="128" t="s">
        <v>434</v>
      </c>
      <c r="B941" s="128" t="s">
        <v>542</v>
      </c>
      <c r="C941" s="128" t="s">
        <v>427</v>
      </c>
      <c r="D941" s="129" t="s">
        <v>528</v>
      </c>
      <c r="E941" s="128" t="s">
        <v>464</v>
      </c>
      <c r="F941" s="130" t="n">
        <v>0.5</v>
      </c>
      <c r="G941" s="138" t="s">
        <v>543</v>
      </c>
      <c r="H941" s="138" t="s">
        <v>999</v>
      </c>
      <c r="I941" s="102"/>
    </row>
    <row r="942" customFormat="false" ht="15" hidden="false" customHeight="false" outlineLevel="0" collapsed="false">
      <c r="A942" s="132" t="s">
        <v>437</v>
      </c>
      <c r="B942" s="132" t="s">
        <v>1402</v>
      </c>
      <c r="C942" s="132" t="s">
        <v>427</v>
      </c>
      <c r="D942" s="133" t="s">
        <v>1403</v>
      </c>
      <c r="E942" s="132" t="s">
        <v>682</v>
      </c>
      <c r="F942" s="134" t="n">
        <v>4</v>
      </c>
      <c r="G942" s="137" t="s">
        <v>1404</v>
      </c>
      <c r="H942" s="137" t="s">
        <v>1405</v>
      </c>
      <c r="I942" s="102"/>
    </row>
    <row r="943" customFormat="false" ht="15" hidden="false" customHeight="false" outlineLevel="0" collapsed="false">
      <c r="A943" s="132" t="s">
        <v>437</v>
      </c>
      <c r="B943" s="132" t="s">
        <v>1406</v>
      </c>
      <c r="C943" s="132" t="s">
        <v>427</v>
      </c>
      <c r="D943" s="133" t="s">
        <v>1407</v>
      </c>
      <c r="E943" s="132" t="s">
        <v>548</v>
      </c>
      <c r="F943" s="134" t="n">
        <v>1</v>
      </c>
      <c r="G943" s="137" t="s">
        <v>1408</v>
      </c>
      <c r="H943" s="137" t="s">
        <v>1408</v>
      </c>
      <c r="I943" s="102"/>
    </row>
    <row r="944" customFormat="false" ht="15" hidden="false" customHeight="false" outlineLevel="0" collapsed="false">
      <c r="A944" s="121"/>
      <c r="B944" s="121"/>
      <c r="C944" s="121"/>
      <c r="D944" s="121"/>
      <c r="E944" s="121"/>
      <c r="F944" s="122"/>
      <c r="G944" s="123"/>
      <c r="H944" s="124"/>
      <c r="I944" s="102"/>
    </row>
    <row r="945" customFormat="false" ht="15" hidden="false" customHeight="false" outlineLevel="0" collapsed="false">
      <c r="A945" s="125"/>
      <c r="B945" s="125"/>
      <c r="C945" s="125"/>
      <c r="D945" s="125"/>
      <c r="E945" s="125"/>
      <c r="F945" s="126"/>
      <c r="G945" s="127"/>
      <c r="H945" s="127"/>
      <c r="I945" s="102"/>
    </row>
    <row r="946" customFormat="false" ht="15" hidden="false" customHeight="false" outlineLevel="0" collapsed="false">
      <c r="A946" s="114" t="s">
        <v>1409</v>
      </c>
      <c r="B946" s="114" t="s">
        <v>418</v>
      </c>
      <c r="C946" s="114" t="s">
        <v>419</v>
      </c>
      <c r="D946" s="115" t="s">
        <v>420</v>
      </c>
      <c r="E946" s="114" t="s">
        <v>421</v>
      </c>
      <c r="F946" s="116" t="s">
        <v>422</v>
      </c>
      <c r="G946" s="114" t="s">
        <v>423</v>
      </c>
      <c r="H946" s="114" t="s">
        <v>424</v>
      </c>
      <c r="I946" s="102"/>
    </row>
    <row r="947" customFormat="false" ht="15" hidden="false" customHeight="false" outlineLevel="0" collapsed="false">
      <c r="A947" s="117" t="s">
        <v>425</v>
      </c>
      <c r="B947" s="117" t="s">
        <v>1410</v>
      </c>
      <c r="C947" s="117" t="s">
        <v>628</v>
      </c>
      <c r="D947" s="118" t="s">
        <v>331</v>
      </c>
      <c r="E947" s="117" t="s">
        <v>8</v>
      </c>
      <c r="F947" s="119" t="n">
        <v>1</v>
      </c>
      <c r="G947" s="120" t="n">
        <v>48.61</v>
      </c>
      <c r="H947" s="120" t="n">
        <v>48.61</v>
      </c>
      <c r="I947" s="102"/>
    </row>
    <row r="948" customFormat="false" ht="15" hidden="false" customHeight="false" outlineLevel="0" collapsed="false">
      <c r="A948" s="128" t="s">
        <v>434</v>
      </c>
      <c r="B948" s="128" t="s">
        <v>527</v>
      </c>
      <c r="C948" s="128" t="s">
        <v>431</v>
      </c>
      <c r="D948" s="129" t="s">
        <v>528</v>
      </c>
      <c r="E948" s="128" t="s">
        <v>526</v>
      </c>
      <c r="F948" s="130" t="n">
        <v>0.1</v>
      </c>
      <c r="G948" s="131" t="n">
        <v>23.1</v>
      </c>
      <c r="H948" s="131" t="n">
        <v>2.31</v>
      </c>
      <c r="I948" s="102"/>
    </row>
    <row r="949" customFormat="false" ht="15" hidden="false" customHeight="false" outlineLevel="0" collapsed="false">
      <c r="A949" s="132" t="s">
        <v>437</v>
      </c>
      <c r="B949" s="132" t="s">
        <v>1411</v>
      </c>
      <c r="C949" s="132" t="s">
        <v>628</v>
      </c>
      <c r="D949" s="133" t="s">
        <v>1412</v>
      </c>
      <c r="E949" s="132" t="s">
        <v>184</v>
      </c>
      <c r="F949" s="134" t="n">
        <v>1</v>
      </c>
      <c r="G949" s="135" t="n">
        <v>46.3</v>
      </c>
      <c r="H949" s="135" t="n">
        <v>46.3</v>
      </c>
      <c r="I949" s="102"/>
    </row>
    <row r="950" customFormat="false" ht="15" hidden="false" customHeight="false" outlineLevel="0" collapsed="false">
      <c r="A950" s="121"/>
      <c r="B950" s="121"/>
      <c r="C950" s="121"/>
      <c r="D950" s="121"/>
      <c r="E950" s="121"/>
      <c r="F950" s="122"/>
      <c r="G950" s="123"/>
      <c r="H950" s="124"/>
      <c r="I950" s="102"/>
    </row>
    <row r="951" customFormat="false" ht="15" hidden="false" customHeight="false" outlineLevel="0" collapsed="false">
      <c r="A951" s="125"/>
      <c r="B951" s="125"/>
      <c r="C951" s="125"/>
      <c r="D951" s="125"/>
      <c r="E951" s="125"/>
      <c r="F951" s="126"/>
      <c r="G951" s="127"/>
      <c r="H951" s="127"/>
      <c r="I951" s="102"/>
    </row>
    <row r="952" customFormat="false" ht="15" hidden="false" customHeight="false" outlineLevel="0" collapsed="false">
      <c r="A952" s="109" t="s">
        <v>1413</v>
      </c>
      <c r="B952" s="109"/>
      <c r="C952" s="109"/>
      <c r="D952" s="110" t="s">
        <v>333</v>
      </c>
      <c r="E952" s="111"/>
      <c r="F952" s="112"/>
      <c r="G952" s="109"/>
      <c r="H952" s="113"/>
      <c r="I952" s="102"/>
    </row>
    <row r="953" customFormat="false" ht="15" hidden="false" customHeight="false" outlineLevel="0" collapsed="false">
      <c r="A953" s="109" t="s">
        <v>1414</v>
      </c>
      <c r="B953" s="109"/>
      <c r="C953" s="109"/>
      <c r="D953" s="110" t="s">
        <v>38</v>
      </c>
      <c r="E953" s="111"/>
      <c r="F953" s="112"/>
      <c r="G953" s="109"/>
      <c r="H953" s="113"/>
      <c r="I953" s="102"/>
    </row>
    <row r="954" customFormat="false" ht="15" hidden="false" customHeight="false" outlineLevel="0" collapsed="false">
      <c r="A954" s="109" t="s">
        <v>1415</v>
      </c>
      <c r="B954" s="109"/>
      <c r="C954" s="109"/>
      <c r="D954" s="110" t="s">
        <v>336</v>
      </c>
      <c r="E954" s="111"/>
      <c r="F954" s="112"/>
      <c r="G954" s="109"/>
      <c r="H954" s="113"/>
      <c r="I954" s="102"/>
    </row>
    <row r="955" customFormat="false" ht="15" hidden="false" customHeight="false" outlineLevel="0" collapsed="false">
      <c r="A955" s="114" t="s">
        <v>1416</v>
      </c>
      <c r="B955" s="114" t="s">
        <v>418</v>
      </c>
      <c r="C955" s="114" t="s">
        <v>419</v>
      </c>
      <c r="D955" s="115" t="s">
        <v>420</v>
      </c>
      <c r="E955" s="114" t="s">
        <v>421</v>
      </c>
      <c r="F955" s="116" t="s">
        <v>422</v>
      </c>
      <c r="G955" s="114" t="s">
        <v>423</v>
      </c>
      <c r="H955" s="114" t="s">
        <v>424</v>
      </c>
      <c r="I955" s="102"/>
    </row>
    <row r="956" customFormat="false" ht="15" hidden="false" customHeight="false" outlineLevel="0" collapsed="false">
      <c r="A956" s="117" t="s">
        <v>425</v>
      </c>
      <c r="B956" s="117" t="s">
        <v>530</v>
      </c>
      <c r="C956" s="117" t="s">
        <v>431</v>
      </c>
      <c r="D956" s="118" t="s">
        <v>338</v>
      </c>
      <c r="E956" s="117" t="s">
        <v>469</v>
      </c>
      <c r="F956" s="119" t="n">
        <v>1</v>
      </c>
      <c r="G956" s="120" t="n">
        <v>66.5</v>
      </c>
      <c r="H956" s="120" t="n">
        <v>66.5</v>
      </c>
      <c r="I956" s="102"/>
    </row>
    <row r="957" customFormat="false" ht="15" hidden="false" customHeight="false" outlineLevel="0" collapsed="false">
      <c r="A957" s="128" t="s">
        <v>434</v>
      </c>
      <c r="B957" s="128" t="s">
        <v>525</v>
      </c>
      <c r="C957" s="128" t="s">
        <v>431</v>
      </c>
      <c r="D957" s="129" t="s">
        <v>498</v>
      </c>
      <c r="E957" s="128" t="s">
        <v>526</v>
      </c>
      <c r="F957" s="130" t="n">
        <v>3.956</v>
      </c>
      <c r="G957" s="131" t="n">
        <v>16.81</v>
      </c>
      <c r="H957" s="131" t="n">
        <v>66.5</v>
      </c>
      <c r="I957" s="102"/>
    </row>
    <row r="958" customFormat="false" ht="15" hidden="false" customHeight="false" outlineLevel="0" collapsed="false">
      <c r="A958" s="121"/>
      <c r="B958" s="121"/>
      <c r="C958" s="121"/>
      <c r="D958" s="121"/>
      <c r="E958" s="121"/>
      <c r="F958" s="122"/>
      <c r="G958" s="123"/>
      <c r="H958" s="124"/>
      <c r="I958" s="102"/>
    </row>
    <row r="959" customFormat="false" ht="15" hidden="false" customHeight="false" outlineLevel="0" collapsed="false">
      <c r="A959" s="125"/>
      <c r="B959" s="125"/>
      <c r="C959" s="125"/>
      <c r="D959" s="125"/>
      <c r="E959" s="125"/>
      <c r="F959" s="126"/>
      <c r="G959" s="127"/>
      <c r="H959" s="127"/>
      <c r="I959" s="102"/>
    </row>
    <row r="960" customFormat="false" ht="15" hidden="false" customHeight="false" outlineLevel="0" collapsed="false">
      <c r="A960" s="114" t="s">
        <v>1417</v>
      </c>
      <c r="B960" s="114" t="s">
        <v>418</v>
      </c>
      <c r="C960" s="114" t="s">
        <v>419</v>
      </c>
      <c r="D960" s="115" t="s">
        <v>420</v>
      </c>
      <c r="E960" s="114" t="s">
        <v>421</v>
      </c>
      <c r="F960" s="116" t="s">
        <v>422</v>
      </c>
      <c r="G960" s="114" t="s">
        <v>423</v>
      </c>
      <c r="H960" s="114" t="s">
        <v>424</v>
      </c>
      <c r="I960" s="102"/>
    </row>
    <row r="961" customFormat="false" ht="15" hidden="false" customHeight="false" outlineLevel="0" collapsed="false">
      <c r="A961" s="117" t="s">
        <v>425</v>
      </c>
      <c r="B961" s="117" t="s">
        <v>532</v>
      </c>
      <c r="C961" s="117" t="s">
        <v>431</v>
      </c>
      <c r="D961" s="118" t="s">
        <v>47</v>
      </c>
      <c r="E961" s="117" t="s">
        <v>469</v>
      </c>
      <c r="F961" s="119" t="n">
        <v>1</v>
      </c>
      <c r="G961" s="120" t="n">
        <v>27.29</v>
      </c>
      <c r="H961" s="120" t="n">
        <v>27.29</v>
      </c>
      <c r="I961" s="102"/>
    </row>
    <row r="962" customFormat="false" ht="15" hidden="false" customHeight="false" outlineLevel="0" collapsed="false">
      <c r="A962" s="128" t="s">
        <v>434</v>
      </c>
      <c r="B962" s="128" t="s">
        <v>533</v>
      </c>
      <c r="C962" s="128" t="s">
        <v>431</v>
      </c>
      <c r="D962" s="129" t="s">
        <v>534</v>
      </c>
      <c r="E962" s="128" t="s">
        <v>524</v>
      </c>
      <c r="F962" s="130" t="n">
        <v>0.254</v>
      </c>
      <c r="G962" s="131" t="n">
        <v>23.25</v>
      </c>
      <c r="H962" s="131" t="n">
        <v>5.9</v>
      </c>
      <c r="I962" s="102"/>
    </row>
    <row r="963" customFormat="false" ht="15" hidden="false" customHeight="false" outlineLevel="0" collapsed="false">
      <c r="A963" s="128" t="s">
        <v>434</v>
      </c>
      <c r="B963" s="128" t="s">
        <v>535</v>
      </c>
      <c r="C963" s="128" t="s">
        <v>431</v>
      </c>
      <c r="D963" s="129" t="s">
        <v>536</v>
      </c>
      <c r="E963" s="128" t="s">
        <v>521</v>
      </c>
      <c r="F963" s="130" t="n">
        <v>0.274</v>
      </c>
      <c r="G963" s="131" t="n">
        <v>31.29</v>
      </c>
      <c r="H963" s="131" t="n">
        <v>8.57</v>
      </c>
      <c r="I963" s="102"/>
    </row>
    <row r="964" customFormat="false" ht="15" hidden="false" customHeight="false" outlineLevel="0" collapsed="false">
      <c r="A964" s="128" t="s">
        <v>434</v>
      </c>
      <c r="B964" s="128" t="s">
        <v>537</v>
      </c>
      <c r="C964" s="128" t="s">
        <v>431</v>
      </c>
      <c r="D964" s="129" t="s">
        <v>538</v>
      </c>
      <c r="E964" s="128" t="s">
        <v>469</v>
      </c>
      <c r="F964" s="130" t="n">
        <v>1</v>
      </c>
      <c r="G964" s="131" t="n">
        <v>1.9</v>
      </c>
      <c r="H964" s="131" t="n">
        <v>1.9</v>
      </c>
      <c r="I964" s="102"/>
    </row>
    <row r="965" customFormat="false" ht="15" hidden="false" customHeight="false" outlineLevel="0" collapsed="false">
      <c r="A965" s="128" t="s">
        <v>434</v>
      </c>
      <c r="B965" s="128" t="s">
        <v>525</v>
      </c>
      <c r="C965" s="128" t="s">
        <v>431</v>
      </c>
      <c r="D965" s="129" t="s">
        <v>498</v>
      </c>
      <c r="E965" s="128" t="s">
        <v>526</v>
      </c>
      <c r="F965" s="130" t="n">
        <v>0.65</v>
      </c>
      <c r="G965" s="131" t="n">
        <v>16.81</v>
      </c>
      <c r="H965" s="131" t="n">
        <v>10.92</v>
      </c>
      <c r="I965" s="102"/>
    </row>
    <row r="966" customFormat="false" ht="15" hidden="false" customHeight="false" outlineLevel="0" collapsed="false">
      <c r="A966" s="121"/>
      <c r="B966" s="121"/>
      <c r="C966" s="121"/>
      <c r="D966" s="121"/>
      <c r="E966" s="121"/>
      <c r="F966" s="122"/>
      <c r="G966" s="123"/>
      <c r="H966" s="124"/>
      <c r="I966" s="102"/>
    </row>
    <row r="967" customFormat="false" ht="15" hidden="false" customHeight="false" outlineLevel="0" collapsed="false">
      <c r="A967" s="125"/>
      <c r="B967" s="125"/>
      <c r="C967" s="125"/>
      <c r="D967" s="125"/>
      <c r="E967" s="125"/>
      <c r="F967" s="126"/>
      <c r="G967" s="127"/>
      <c r="H967" s="127"/>
      <c r="I967" s="102"/>
    </row>
    <row r="968" customFormat="false" ht="15" hidden="false" customHeight="false" outlineLevel="0" collapsed="false">
      <c r="A968" s="114" t="s">
        <v>1418</v>
      </c>
      <c r="B968" s="114" t="s">
        <v>418</v>
      </c>
      <c r="C968" s="114" t="s">
        <v>419</v>
      </c>
      <c r="D968" s="115" t="s">
        <v>420</v>
      </c>
      <c r="E968" s="114" t="s">
        <v>421</v>
      </c>
      <c r="F968" s="116" t="s">
        <v>422</v>
      </c>
      <c r="G968" s="114" t="s">
        <v>423</v>
      </c>
      <c r="H968" s="114" t="s">
        <v>424</v>
      </c>
      <c r="I968" s="102"/>
    </row>
    <row r="969" customFormat="false" ht="15" hidden="false" customHeight="false" outlineLevel="0" collapsed="false">
      <c r="A969" s="117" t="s">
        <v>425</v>
      </c>
      <c r="B969" s="117" t="s">
        <v>540</v>
      </c>
      <c r="C969" s="117" t="s">
        <v>427</v>
      </c>
      <c r="D969" s="118" t="s">
        <v>341</v>
      </c>
      <c r="E969" s="117" t="s">
        <v>451</v>
      </c>
      <c r="F969" s="119" t="n">
        <v>1</v>
      </c>
      <c r="G969" s="136" t="s">
        <v>541</v>
      </c>
      <c r="H969" s="136" t="s">
        <v>541</v>
      </c>
      <c r="I969" s="102"/>
    </row>
    <row r="970" customFormat="false" ht="15" hidden="false" customHeight="false" outlineLevel="0" collapsed="false">
      <c r="A970" s="128" t="s">
        <v>434</v>
      </c>
      <c r="B970" s="128" t="s">
        <v>542</v>
      </c>
      <c r="C970" s="128" t="s">
        <v>427</v>
      </c>
      <c r="D970" s="129" t="s">
        <v>528</v>
      </c>
      <c r="E970" s="128" t="s">
        <v>464</v>
      </c>
      <c r="F970" s="130" t="n">
        <v>0.026</v>
      </c>
      <c r="G970" s="138" t="s">
        <v>543</v>
      </c>
      <c r="H970" s="138" t="s">
        <v>544</v>
      </c>
      <c r="I970" s="102"/>
    </row>
    <row r="971" customFormat="false" ht="15" hidden="false" customHeight="false" outlineLevel="0" collapsed="false">
      <c r="A971" s="128" t="s">
        <v>434</v>
      </c>
      <c r="B971" s="128" t="s">
        <v>497</v>
      </c>
      <c r="C971" s="128" t="s">
        <v>427</v>
      </c>
      <c r="D971" s="129" t="s">
        <v>498</v>
      </c>
      <c r="E971" s="128" t="s">
        <v>464</v>
      </c>
      <c r="F971" s="130" t="n">
        <v>0.12</v>
      </c>
      <c r="G971" s="138" t="s">
        <v>499</v>
      </c>
      <c r="H971" s="138" t="s">
        <v>545</v>
      </c>
      <c r="I971" s="102"/>
    </row>
    <row r="972" customFormat="false" ht="15" hidden="false" customHeight="false" outlineLevel="0" collapsed="false">
      <c r="A972" s="132" t="s">
        <v>437</v>
      </c>
      <c r="B972" s="132" t="s">
        <v>546</v>
      </c>
      <c r="C972" s="132" t="s">
        <v>427</v>
      </c>
      <c r="D972" s="133" t="s">
        <v>547</v>
      </c>
      <c r="E972" s="132" t="s">
        <v>548</v>
      </c>
      <c r="F972" s="134" t="n">
        <v>0.12</v>
      </c>
      <c r="G972" s="137" t="s">
        <v>549</v>
      </c>
      <c r="H972" s="137" t="s">
        <v>550</v>
      </c>
      <c r="I972" s="102"/>
    </row>
    <row r="973" customFormat="false" ht="15" hidden="false" customHeight="false" outlineLevel="0" collapsed="false">
      <c r="A973" s="121"/>
      <c r="B973" s="121"/>
      <c r="C973" s="121"/>
      <c r="D973" s="121"/>
      <c r="E973" s="121"/>
      <c r="F973" s="122"/>
      <c r="G973" s="123"/>
      <c r="H973" s="124"/>
      <c r="I973" s="102"/>
    </row>
    <row r="974" customFormat="false" ht="15" hidden="false" customHeight="false" outlineLevel="0" collapsed="false">
      <c r="A974" s="125"/>
      <c r="B974" s="125"/>
      <c r="C974" s="125"/>
      <c r="D974" s="125"/>
      <c r="E974" s="125"/>
      <c r="F974" s="126"/>
      <c r="G974" s="127"/>
      <c r="H974" s="127"/>
      <c r="I974" s="102"/>
    </row>
    <row r="975" customFormat="false" ht="15" hidden="false" customHeight="false" outlineLevel="0" collapsed="false">
      <c r="A975" s="114" t="s">
        <v>1419</v>
      </c>
      <c r="B975" s="114" t="s">
        <v>418</v>
      </c>
      <c r="C975" s="114" t="s">
        <v>419</v>
      </c>
      <c r="D975" s="115" t="s">
        <v>420</v>
      </c>
      <c r="E975" s="114" t="s">
        <v>421</v>
      </c>
      <c r="F975" s="116" t="s">
        <v>422</v>
      </c>
      <c r="G975" s="114" t="s">
        <v>423</v>
      </c>
      <c r="H975" s="114" t="s">
        <v>424</v>
      </c>
      <c r="I975" s="102"/>
    </row>
    <row r="976" customFormat="false" ht="15" hidden="false" customHeight="false" outlineLevel="0" collapsed="false">
      <c r="A976" s="117" t="s">
        <v>425</v>
      </c>
      <c r="B976" s="117" t="s">
        <v>552</v>
      </c>
      <c r="C976" s="117" t="s">
        <v>431</v>
      </c>
      <c r="D976" s="118" t="s">
        <v>52</v>
      </c>
      <c r="E976" s="117" t="s">
        <v>469</v>
      </c>
      <c r="F976" s="119" t="n">
        <v>1</v>
      </c>
      <c r="G976" s="120" t="n">
        <v>512.8</v>
      </c>
      <c r="H976" s="120" t="n">
        <v>512.8</v>
      </c>
      <c r="I976" s="102"/>
    </row>
    <row r="977" customFormat="false" ht="15" hidden="false" customHeight="false" outlineLevel="0" collapsed="false">
      <c r="A977" s="128" t="s">
        <v>434</v>
      </c>
      <c r="B977" s="128" t="s">
        <v>554</v>
      </c>
      <c r="C977" s="128" t="s">
        <v>431</v>
      </c>
      <c r="D977" s="129" t="s">
        <v>555</v>
      </c>
      <c r="E977" s="128" t="s">
        <v>521</v>
      </c>
      <c r="F977" s="130" t="n">
        <v>0.088</v>
      </c>
      <c r="G977" s="131" t="n">
        <v>1.29</v>
      </c>
      <c r="H977" s="131" t="n">
        <v>0.11</v>
      </c>
      <c r="I977" s="102"/>
    </row>
    <row r="978" customFormat="false" ht="15" hidden="false" customHeight="false" outlineLevel="0" collapsed="false">
      <c r="A978" s="128" t="s">
        <v>434</v>
      </c>
      <c r="B978" s="128" t="s">
        <v>558</v>
      </c>
      <c r="C978" s="128" t="s">
        <v>431</v>
      </c>
      <c r="D978" s="129" t="s">
        <v>559</v>
      </c>
      <c r="E978" s="128" t="s">
        <v>524</v>
      </c>
      <c r="F978" s="130" t="n">
        <v>0.093</v>
      </c>
      <c r="G978" s="131" t="n">
        <v>0.44</v>
      </c>
      <c r="H978" s="131" t="n">
        <v>0.04</v>
      </c>
      <c r="I978" s="102"/>
    </row>
    <row r="979" customFormat="false" ht="15" hidden="false" customHeight="false" outlineLevel="0" collapsed="false">
      <c r="A979" s="128" t="s">
        <v>434</v>
      </c>
      <c r="B979" s="128" t="s">
        <v>525</v>
      </c>
      <c r="C979" s="128" t="s">
        <v>431</v>
      </c>
      <c r="D979" s="129" t="s">
        <v>498</v>
      </c>
      <c r="E979" s="128" t="s">
        <v>526</v>
      </c>
      <c r="F979" s="130" t="n">
        <v>0.544</v>
      </c>
      <c r="G979" s="131" t="n">
        <v>16.81</v>
      </c>
      <c r="H979" s="131" t="n">
        <v>9.14</v>
      </c>
      <c r="I979" s="102"/>
    </row>
    <row r="980" customFormat="false" ht="15" hidden="false" customHeight="false" outlineLevel="0" collapsed="false">
      <c r="A980" s="128" t="s">
        <v>434</v>
      </c>
      <c r="B980" s="128" t="s">
        <v>527</v>
      </c>
      <c r="C980" s="128" t="s">
        <v>431</v>
      </c>
      <c r="D980" s="129" t="s">
        <v>528</v>
      </c>
      <c r="E980" s="128" t="s">
        <v>526</v>
      </c>
      <c r="F980" s="130" t="n">
        <v>0.363</v>
      </c>
      <c r="G980" s="131" t="n">
        <v>23.1</v>
      </c>
      <c r="H980" s="131" t="n">
        <v>8.38</v>
      </c>
      <c r="I980" s="102"/>
    </row>
    <row r="981" customFormat="false" ht="15" hidden="false" customHeight="false" outlineLevel="0" collapsed="false">
      <c r="A981" s="132" t="s">
        <v>437</v>
      </c>
      <c r="B981" s="132" t="s">
        <v>563</v>
      </c>
      <c r="C981" s="132" t="s">
        <v>431</v>
      </c>
      <c r="D981" s="133" t="s">
        <v>564</v>
      </c>
      <c r="E981" s="132" t="s">
        <v>469</v>
      </c>
      <c r="F981" s="134" t="n">
        <v>1.15</v>
      </c>
      <c r="G981" s="135" t="n">
        <v>430.55</v>
      </c>
      <c r="H981" s="135" t="n">
        <v>495.13</v>
      </c>
      <c r="I981" s="102"/>
    </row>
    <row r="982" customFormat="false" ht="15" hidden="false" customHeight="false" outlineLevel="0" collapsed="false">
      <c r="A982" s="121"/>
      <c r="B982" s="121"/>
      <c r="C982" s="121"/>
      <c r="D982" s="121"/>
      <c r="E982" s="121"/>
      <c r="F982" s="122"/>
      <c r="G982" s="123"/>
      <c r="H982" s="124"/>
      <c r="I982" s="102"/>
    </row>
    <row r="983" customFormat="false" ht="15" hidden="false" customHeight="false" outlineLevel="0" collapsed="false">
      <c r="A983" s="125"/>
      <c r="B983" s="125"/>
      <c r="C983" s="125"/>
      <c r="D983" s="125"/>
      <c r="E983" s="125"/>
      <c r="F983" s="126"/>
      <c r="G983" s="127"/>
      <c r="H983" s="127"/>
      <c r="I983" s="102"/>
    </row>
    <row r="984" customFormat="false" ht="15" hidden="false" customHeight="false" outlineLevel="0" collapsed="false">
      <c r="A984" s="114" t="s">
        <v>1420</v>
      </c>
      <c r="B984" s="114" t="s">
        <v>418</v>
      </c>
      <c r="C984" s="114" t="s">
        <v>419</v>
      </c>
      <c r="D984" s="115" t="s">
        <v>420</v>
      </c>
      <c r="E984" s="114" t="s">
        <v>421</v>
      </c>
      <c r="F984" s="116" t="s">
        <v>422</v>
      </c>
      <c r="G984" s="114" t="s">
        <v>423</v>
      </c>
      <c r="H984" s="114" t="s">
        <v>424</v>
      </c>
      <c r="I984" s="102"/>
    </row>
    <row r="985" customFormat="false" ht="15" hidden="false" customHeight="false" outlineLevel="0" collapsed="false">
      <c r="A985" s="117" t="s">
        <v>425</v>
      </c>
      <c r="B985" s="117" t="s">
        <v>568</v>
      </c>
      <c r="C985" s="117" t="s">
        <v>427</v>
      </c>
      <c r="D985" s="118" t="s">
        <v>344</v>
      </c>
      <c r="E985" s="117" t="s">
        <v>451</v>
      </c>
      <c r="F985" s="119" t="n">
        <v>1</v>
      </c>
      <c r="G985" s="136" t="s">
        <v>569</v>
      </c>
      <c r="H985" s="136" t="s">
        <v>569</v>
      </c>
      <c r="I985" s="102"/>
    </row>
    <row r="986" customFormat="false" ht="15" hidden="false" customHeight="false" outlineLevel="0" collapsed="false">
      <c r="A986" s="132" t="s">
        <v>437</v>
      </c>
      <c r="B986" s="132" t="s">
        <v>570</v>
      </c>
      <c r="C986" s="132" t="s">
        <v>427</v>
      </c>
      <c r="D986" s="133" t="s">
        <v>571</v>
      </c>
      <c r="E986" s="132" t="s">
        <v>451</v>
      </c>
      <c r="F986" s="134" t="n">
        <v>0.536</v>
      </c>
      <c r="G986" s="137" t="s">
        <v>572</v>
      </c>
      <c r="H986" s="137" t="s">
        <v>573</v>
      </c>
      <c r="I986" s="102"/>
    </row>
    <row r="987" customFormat="false" ht="15" hidden="false" customHeight="false" outlineLevel="0" collapsed="false">
      <c r="A987" s="132" t="s">
        <v>437</v>
      </c>
      <c r="B987" s="132" t="s">
        <v>574</v>
      </c>
      <c r="C987" s="132" t="s">
        <v>427</v>
      </c>
      <c r="D987" s="133" t="s">
        <v>575</v>
      </c>
      <c r="E987" s="132" t="s">
        <v>451</v>
      </c>
      <c r="F987" s="134" t="n">
        <v>0.128</v>
      </c>
      <c r="G987" s="137" t="s">
        <v>576</v>
      </c>
      <c r="H987" s="137" t="s">
        <v>577</v>
      </c>
      <c r="I987" s="102"/>
    </row>
    <row r="988" customFormat="false" ht="15" hidden="false" customHeight="false" outlineLevel="0" collapsed="false">
      <c r="A988" s="132" t="s">
        <v>437</v>
      </c>
      <c r="B988" s="132" t="s">
        <v>578</v>
      </c>
      <c r="C988" s="132" t="s">
        <v>427</v>
      </c>
      <c r="D988" s="133" t="s">
        <v>579</v>
      </c>
      <c r="E988" s="132" t="s">
        <v>451</v>
      </c>
      <c r="F988" s="134" t="n">
        <v>0.336</v>
      </c>
      <c r="G988" s="137" t="s">
        <v>580</v>
      </c>
      <c r="H988" s="137" t="s">
        <v>581</v>
      </c>
      <c r="I988" s="102"/>
    </row>
    <row r="989" customFormat="false" ht="15" hidden="false" customHeight="false" outlineLevel="0" collapsed="false">
      <c r="A989" s="121"/>
      <c r="B989" s="121"/>
      <c r="C989" s="121"/>
      <c r="D989" s="121"/>
      <c r="E989" s="121"/>
      <c r="F989" s="122"/>
      <c r="G989" s="123"/>
      <c r="H989" s="124"/>
      <c r="I989" s="102"/>
    </row>
    <row r="990" customFormat="false" ht="15" hidden="false" customHeight="false" outlineLevel="0" collapsed="false">
      <c r="A990" s="125"/>
      <c r="B990" s="125"/>
      <c r="C990" s="125"/>
      <c r="D990" s="125"/>
      <c r="E990" s="125"/>
      <c r="F990" s="126"/>
      <c r="G990" s="127"/>
      <c r="H990" s="127"/>
      <c r="I990" s="102"/>
    </row>
    <row r="991" customFormat="false" ht="15" hidden="false" customHeight="false" outlineLevel="0" collapsed="false">
      <c r="A991" s="114" t="s">
        <v>1421</v>
      </c>
      <c r="B991" s="114" t="s">
        <v>418</v>
      </c>
      <c r="C991" s="114" t="s">
        <v>419</v>
      </c>
      <c r="D991" s="115" t="s">
        <v>420</v>
      </c>
      <c r="E991" s="114" t="s">
        <v>421</v>
      </c>
      <c r="F991" s="116" t="s">
        <v>422</v>
      </c>
      <c r="G991" s="114" t="s">
        <v>423</v>
      </c>
      <c r="H991" s="114" t="s">
        <v>424</v>
      </c>
      <c r="I991" s="102"/>
    </row>
    <row r="992" customFormat="false" ht="15" hidden="false" customHeight="false" outlineLevel="0" collapsed="false">
      <c r="A992" s="117" t="s">
        <v>425</v>
      </c>
      <c r="B992" s="117" t="s">
        <v>583</v>
      </c>
      <c r="C992" s="117" t="s">
        <v>431</v>
      </c>
      <c r="D992" s="118" t="s">
        <v>57</v>
      </c>
      <c r="E992" s="117" t="s">
        <v>451</v>
      </c>
      <c r="F992" s="119" t="n">
        <v>1</v>
      </c>
      <c r="G992" s="120" t="n">
        <v>36.22</v>
      </c>
      <c r="H992" s="120" t="n">
        <v>36.22</v>
      </c>
      <c r="I992" s="102"/>
    </row>
    <row r="993" customFormat="false" ht="15" hidden="false" customHeight="false" outlineLevel="0" collapsed="false">
      <c r="A993" s="128" t="s">
        <v>434</v>
      </c>
      <c r="B993" s="128" t="s">
        <v>584</v>
      </c>
      <c r="C993" s="128" t="s">
        <v>431</v>
      </c>
      <c r="D993" s="129" t="s">
        <v>585</v>
      </c>
      <c r="E993" s="128" t="s">
        <v>526</v>
      </c>
      <c r="F993" s="130" t="n">
        <v>0.085</v>
      </c>
      <c r="G993" s="131" t="n">
        <v>18.52</v>
      </c>
      <c r="H993" s="131" t="n">
        <v>1.57</v>
      </c>
      <c r="I993" s="102"/>
    </row>
    <row r="994" customFormat="false" ht="15" hidden="false" customHeight="false" outlineLevel="0" collapsed="false">
      <c r="A994" s="128" t="s">
        <v>434</v>
      </c>
      <c r="B994" s="128" t="s">
        <v>586</v>
      </c>
      <c r="C994" s="128" t="s">
        <v>431</v>
      </c>
      <c r="D994" s="129" t="s">
        <v>587</v>
      </c>
      <c r="E994" s="128" t="s">
        <v>526</v>
      </c>
      <c r="F994" s="130" t="n">
        <v>0.422</v>
      </c>
      <c r="G994" s="131" t="n">
        <v>23.1</v>
      </c>
      <c r="H994" s="131" t="n">
        <v>9.74</v>
      </c>
      <c r="I994" s="102"/>
    </row>
    <row r="995" customFormat="false" ht="15" hidden="false" customHeight="false" outlineLevel="0" collapsed="false">
      <c r="A995" s="132" t="s">
        <v>437</v>
      </c>
      <c r="B995" s="132" t="s">
        <v>588</v>
      </c>
      <c r="C995" s="132" t="s">
        <v>431</v>
      </c>
      <c r="D995" s="133" t="s">
        <v>589</v>
      </c>
      <c r="E995" s="132" t="s">
        <v>60</v>
      </c>
      <c r="F995" s="134" t="n">
        <v>1.5</v>
      </c>
      <c r="G995" s="135" t="n">
        <v>16.61</v>
      </c>
      <c r="H995" s="135" t="n">
        <v>24.91</v>
      </c>
      <c r="I995" s="102"/>
    </row>
    <row r="996" customFormat="false" ht="15" hidden="false" customHeight="false" outlineLevel="0" collapsed="false">
      <c r="A996" s="121"/>
      <c r="B996" s="121"/>
      <c r="C996" s="121"/>
      <c r="D996" s="121"/>
      <c r="E996" s="121"/>
      <c r="F996" s="122"/>
      <c r="G996" s="123"/>
      <c r="H996" s="124"/>
      <c r="I996" s="102"/>
    </row>
    <row r="997" customFormat="false" ht="15" hidden="false" customHeight="false" outlineLevel="0" collapsed="false">
      <c r="A997" s="125"/>
      <c r="B997" s="125"/>
      <c r="C997" s="125"/>
      <c r="D997" s="125"/>
      <c r="E997" s="125"/>
      <c r="F997" s="126"/>
      <c r="G997" s="127"/>
      <c r="H997" s="127"/>
      <c r="I997" s="102"/>
    </row>
    <row r="998" customFormat="false" ht="15" hidden="false" customHeight="false" outlineLevel="0" collapsed="false">
      <c r="A998" s="114" t="s">
        <v>1422</v>
      </c>
      <c r="B998" s="114" t="s">
        <v>418</v>
      </c>
      <c r="C998" s="114" t="s">
        <v>419</v>
      </c>
      <c r="D998" s="115" t="s">
        <v>420</v>
      </c>
      <c r="E998" s="114" t="s">
        <v>421</v>
      </c>
      <c r="F998" s="116" t="s">
        <v>422</v>
      </c>
      <c r="G998" s="114" t="s">
        <v>423</v>
      </c>
      <c r="H998" s="114" t="s">
        <v>424</v>
      </c>
      <c r="I998" s="102"/>
    </row>
    <row r="999" customFormat="false" ht="15" hidden="false" customHeight="false" outlineLevel="0" collapsed="false">
      <c r="A999" s="117" t="s">
        <v>425</v>
      </c>
      <c r="B999" s="117" t="s">
        <v>591</v>
      </c>
      <c r="C999" s="117" t="s">
        <v>431</v>
      </c>
      <c r="D999" s="118" t="s">
        <v>592</v>
      </c>
      <c r="E999" s="117" t="s">
        <v>60</v>
      </c>
      <c r="F999" s="119" t="n">
        <v>1</v>
      </c>
      <c r="G999" s="120" t="n">
        <v>17.92</v>
      </c>
      <c r="H999" s="120" t="n">
        <v>17.92</v>
      </c>
      <c r="I999" s="102"/>
    </row>
    <row r="1000" customFormat="false" ht="15" hidden="false" customHeight="false" outlineLevel="0" collapsed="false">
      <c r="A1000" s="128" t="s">
        <v>434</v>
      </c>
      <c r="B1000" s="128" t="s">
        <v>593</v>
      </c>
      <c r="C1000" s="128" t="s">
        <v>431</v>
      </c>
      <c r="D1000" s="129" t="s">
        <v>594</v>
      </c>
      <c r="E1000" s="128" t="s">
        <v>60</v>
      </c>
      <c r="F1000" s="130" t="n">
        <v>1</v>
      </c>
      <c r="G1000" s="131" t="n">
        <v>11.34</v>
      </c>
      <c r="H1000" s="131" t="n">
        <v>11.34</v>
      </c>
      <c r="I1000" s="102"/>
    </row>
    <row r="1001" customFormat="false" ht="15" hidden="false" customHeight="false" outlineLevel="0" collapsed="false">
      <c r="A1001" s="128" t="s">
        <v>434</v>
      </c>
      <c r="B1001" s="128" t="s">
        <v>595</v>
      </c>
      <c r="C1001" s="128" t="s">
        <v>431</v>
      </c>
      <c r="D1001" s="129" t="s">
        <v>596</v>
      </c>
      <c r="E1001" s="128" t="s">
        <v>526</v>
      </c>
      <c r="F1001" s="130" t="n">
        <v>0.0635</v>
      </c>
      <c r="G1001" s="131" t="n">
        <v>17.06</v>
      </c>
      <c r="H1001" s="131" t="n">
        <v>1.08</v>
      </c>
      <c r="I1001" s="102"/>
    </row>
    <row r="1002" customFormat="false" ht="15" hidden="false" customHeight="false" outlineLevel="0" collapsed="false">
      <c r="A1002" s="128" t="s">
        <v>434</v>
      </c>
      <c r="B1002" s="128" t="s">
        <v>597</v>
      </c>
      <c r="C1002" s="128" t="s">
        <v>431</v>
      </c>
      <c r="D1002" s="129" t="s">
        <v>598</v>
      </c>
      <c r="E1002" s="128" t="s">
        <v>526</v>
      </c>
      <c r="F1002" s="130" t="n">
        <v>0.1945</v>
      </c>
      <c r="G1002" s="131" t="n">
        <v>22.96</v>
      </c>
      <c r="H1002" s="131" t="n">
        <v>4.46</v>
      </c>
      <c r="I1002" s="102"/>
    </row>
    <row r="1003" customFormat="false" ht="15" hidden="false" customHeight="false" outlineLevel="0" collapsed="false">
      <c r="A1003" s="132" t="s">
        <v>437</v>
      </c>
      <c r="B1003" s="132" t="s">
        <v>599</v>
      </c>
      <c r="C1003" s="132" t="s">
        <v>431</v>
      </c>
      <c r="D1003" s="133" t="s">
        <v>600</v>
      </c>
      <c r="E1003" s="132" t="s">
        <v>60</v>
      </c>
      <c r="F1003" s="134" t="n">
        <v>0.025</v>
      </c>
      <c r="G1003" s="135" t="n">
        <v>26.9</v>
      </c>
      <c r="H1003" s="135" t="n">
        <v>0.67</v>
      </c>
      <c r="I1003" s="102"/>
    </row>
    <row r="1004" customFormat="false" ht="15" hidden="false" customHeight="false" outlineLevel="0" collapsed="false">
      <c r="A1004" s="132" t="s">
        <v>437</v>
      </c>
      <c r="B1004" s="132" t="s">
        <v>601</v>
      </c>
      <c r="C1004" s="132" t="s">
        <v>431</v>
      </c>
      <c r="D1004" s="133" t="s">
        <v>602</v>
      </c>
      <c r="E1004" s="132" t="s">
        <v>8</v>
      </c>
      <c r="F1004" s="134" t="n">
        <v>1.9665</v>
      </c>
      <c r="G1004" s="135" t="n">
        <v>0.19</v>
      </c>
      <c r="H1004" s="135" t="n">
        <v>0.37</v>
      </c>
      <c r="I1004" s="102"/>
    </row>
    <row r="1005" customFormat="false" ht="15" hidden="false" customHeight="false" outlineLevel="0" collapsed="false">
      <c r="A1005" s="121"/>
      <c r="B1005" s="121"/>
      <c r="C1005" s="121"/>
      <c r="D1005" s="121"/>
      <c r="E1005" s="121"/>
      <c r="F1005" s="122"/>
      <c r="G1005" s="123"/>
      <c r="H1005" s="124"/>
      <c r="I1005" s="102"/>
    </row>
    <row r="1006" customFormat="false" ht="15" hidden="false" customHeight="false" outlineLevel="0" collapsed="false">
      <c r="A1006" s="125"/>
      <c r="B1006" s="125"/>
      <c r="C1006" s="125"/>
      <c r="D1006" s="125"/>
      <c r="E1006" s="125"/>
      <c r="F1006" s="126"/>
      <c r="G1006" s="127"/>
      <c r="H1006" s="127"/>
      <c r="I1006" s="102"/>
    </row>
    <row r="1007" customFormat="false" ht="15" hidden="false" customHeight="false" outlineLevel="0" collapsed="false">
      <c r="A1007" s="114" t="s">
        <v>1423</v>
      </c>
      <c r="B1007" s="114" t="s">
        <v>418</v>
      </c>
      <c r="C1007" s="114" t="s">
        <v>419</v>
      </c>
      <c r="D1007" s="115" t="s">
        <v>420</v>
      </c>
      <c r="E1007" s="114" t="s">
        <v>421</v>
      </c>
      <c r="F1007" s="116" t="s">
        <v>422</v>
      </c>
      <c r="G1007" s="114" t="s">
        <v>423</v>
      </c>
      <c r="H1007" s="114" t="s">
        <v>424</v>
      </c>
      <c r="I1007" s="102"/>
    </row>
    <row r="1008" customFormat="false" ht="15" hidden="false" customHeight="false" outlineLevel="0" collapsed="false">
      <c r="A1008" s="117" t="s">
        <v>425</v>
      </c>
      <c r="B1008" s="117" t="s">
        <v>604</v>
      </c>
      <c r="C1008" s="117" t="s">
        <v>431</v>
      </c>
      <c r="D1008" s="118" t="s">
        <v>62</v>
      </c>
      <c r="E1008" s="117" t="s">
        <v>60</v>
      </c>
      <c r="F1008" s="119" t="n">
        <v>1</v>
      </c>
      <c r="G1008" s="120" t="n">
        <v>15.58</v>
      </c>
      <c r="H1008" s="120" t="n">
        <v>15.58</v>
      </c>
      <c r="I1008" s="102"/>
    </row>
    <row r="1009" customFormat="false" ht="15" hidden="false" customHeight="false" outlineLevel="0" collapsed="false">
      <c r="A1009" s="128" t="s">
        <v>434</v>
      </c>
      <c r="B1009" s="128" t="s">
        <v>605</v>
      </c>
      <c r="C1009" s="128" t="s">
        <v>431</v>
      </c>
      <c r="D1009" s="129" t="s">
        <v>606</v>
      </c>
      <c r="E1009" s="128" t="s">
        <v>60</v>
      </c>
      <c r="F1009" s="130" t="n">
        <v>1</v>
      </c>
      <c r="G1009" s="131" t="n">
        <v>11.5</v>
      </c>
      <c r="H1009" s="131" t="n">
        <v>11.5</v>
      </c>
      <c r="I1009" s="102"/>
    </row>
    <row r="1010" customFormat="false" ht="15" hidden="false" customHeight="false" outlineLevel="0" collapsed="false">
      <c r="A1010" s="128" t="s">
        <v>434</v>
      </c>
      <c r="B1010" s="128" t="s">
        <v>595</v>
      </c>
      <c r="C1010" s="128" t="s">
        <v>431</v>
      </c>
      <c r="D1010" s="129" t="s">
        <v>596</v>
      </c>
      <c r="E1010" s="128" t="s">
        <v>526</v>
      </c>
      <c r="F1010" s="130" t="n">
        <v>0.0375</v>
      </c>
      <c r="G1010" s="131" t="n">
        <v>17.06</v>
      </c>
      <c r="H1010" s="131" t="n">
        <v>0.63</v>
      </c>
      <c r="I1010" s="102"/>
    </row>
    <row r="1011" customFormat="false" ht="15" hidden="false" customHeight="false" outlineLevel="0" collapsed="false">
      <c r="A1011" s="128" t="s">
        <v>434</v>
      </c>
      <c r="B1011" s="128" t="s">
        <v>597</v>
      </c>
      <c r="C1011" s="128" t="s">
        <v>431</v>
      </c>
      <c r="D1011" s="129" t="s">
        <v>598</v>
      </c>
      <c r="E1011" s="128" t="s">
        <v>526</v>
      </c>
      <c r="F1011" s="130" t="n">
        <v>0.1155</v>
      </c>
      <c r="G1011" s="131" t="n">
        <v>22.96</v>
      </c>
      <c r="H1011" s="131" t="n">
        <v>2.65</v>
      </c>
      <c r="I1011" s="102"/>
    </row>
    <row r="1012" customFormat="false" ht="15" hidden="false" customHeight="false" outlineLevel="0" collapsed="false">
      <c r="A1012" s="132" t="s">
        <v>437</v>
      </c>
      <c r="B1012" s="132" t="s">
        <v>599</v>
      </c>
      <c r="C1012" s="132" t="s">
        <v>431</v>
      </c>
      <c r="D1012" s="133" t="s">
        <v>600</v>
      </c>
      <c r="E1012" s="132" t="s">
        <v>60</v>
      </c>
      <c r="F1012" s="134" t="n">
        <v>0.025</v>
      </c>
      <c r="G1012" s="135" t="n">
        <v>26.9</v>
      </c>
      <c r="H1012" s="135" t="n">
        <v>0.67</v>
      </c>
      <c r="I1012" s="102"/>
    </row>
    <row r="1013" customFormat="false" ht="15" hidden="false" customHeight="false" outlineLevel="0" collapsed="false">
      <c r="A1013" s="132" t="s">
        <v>437</v>
      </c>
      <c r="B1013" s="132" t="s">
        <v>601</v>
      </c>
      <c r="C1013" s="132" t="s">
        <v>431</v>
      </c>
      <c r="D1013" s="133" t="s">
        <v>602</v>
      </c>
      <c r="E1013" s="132" t="s">
        <v>8</v>
      </c>
      <c r="F1013" s="134" t="n">
        <v>0.724</v>
      </c>
      <c r="G1013" s="135" t="n">
        <v>0.19</v>
      </c>
      <c r="H1013" s="135" t="n">
        <v>0.13</v>
      </c>
      <c r="I1013" s="102"/>
    </row>
    <row r="1014" customFormat="false" ht="15" hidden="false" customHeight="false" outlineLevel="0" collapsed="false">
      <c r="A1014" s="121"/>
      <c r="B1014" s="121"/>
      <c r="C1014" s="121"/>
      <c r="D1014" s="121"/>
      <c r="E1014" s="121"/>
      <c r="F1014" s="122"/>
      <c r="G1014" s="123"/>
      <c r="H1014" s="124"/>
      <c r="I1014" s="102"/>
    </row>
    <row r="1015" customFormat="false" ht="15" hidden="false" customHeight="false" outlineLevel="0" collapsed="false">
      <c r="A1015" s="125"/>
      <c r="B1015" s="125"/>
      <c r="C1015" s="125"/>
      <c r="D1015" s="125"/>
      <c r="E1015" s="125"/>
      <c r="F1015" s="126"/>
      <c r="G1015" s="127"/>
      <c r="H1015" s="127"/>
      <c r="I1015" s="102"/>
    </row>
    <row r="1016" customFormat="false" ht="15" hidden="false" customHeight="false" outlineLevel="0" collapsed="false">
      <c r="A1016" s="114" t="s">
        <v>1424</v>
      </c>
      <c r="B1016" s="114" t="s">
        <v>418</v>
      </c>
      <c r="C1016" s="114" t="s">
        <v>419</v>
      </c>
      <c r="D1016" s="115" t="s">
        <v>420</v>
      </c>
      <c r="E1016" s="114" t="s">
        <v>421</v>
      </c>
      <c r="F1016" s="116" t="s">
        <v>422</v>
      </c>
      <c r="G1016" s="114" t="s">
        <v>423</v>
      </c>
      <c r="H1016" s="114" t="s">
        <v>424</v>
      </c>
      <c r="I1016" s="102"/>
    </row>
    <row r="1017" customFormat="false" ht="15" hidden="false" customHeight="false" outlineLevel="0" collapsed="false">
      <c r="A1017" s="117" t="s">
        <v>425</v>
      </c>
      <c r="B1017" s="117" t="s">
        <v>1425</v>
      </c>
      <c r="C1017" s="117" t="s">
        <v>431</v>
      </c>
      <c r="D1017" s="118" t="s">
        <v>349</v>
      </c>
      <c r="E1017" s="117" t="s">
        <v>31</v>
      </c>
      <c r="F1017" s="119" t="n">
        <v>1</v>
      </c>
      <c r="G1017" s="120" t="n">
        <v>33.61</v>
      </c>
      <c r="H1017" s="120" t="n">
        <v>33.61</v>
      </c>
      <c r="I1017" s="102"/>
    </row>
    <row r="1018" customFormat="false" ht="15" hidden="false" customHeight="false" outlineLevel="0" collapsed="false">
      <c r="A1018" s="128" t="s">
        <v>434</v>
      </c>
      <c r="B1018" s="128" t="s">
        <v>605</v>
      </c>
      <c r="C1018" s="128" t="s">
        <v>431</v>
      </c>
      <c r="D1018" s="129" t="s">
        <v>606</v>
      </c>
      <c r="E1018" s="128" t="s">
        <v>60</v>
      </c>
      <c r="F1018" s="130" t="n">
        <v>0.79</v>
      </c>
      <c r="G1018" s="131" t="n">
        <v>11.5</v>
      </c>
      <c r="H1018" s="131" t="n">
        <v>9.08</v>
      </c>
      <c r="I1018" s="102"/>
    </row>
    <row r="1019" customFormat="false" ht="15" hidden="false" customHeight="false" outlineLevel="0" collapsed="false">
      <c r="A1019" s="128" t="s">
        <v>434</v>
      </c>
      <c r="B1019" s="128" t="s">
        <v>1426</v>
      </c>
      <c r="C1019" s="128" t="s">
        <v>431</v>
      </c>
      <c r="D1019" s="129" t="s">
        <v>1427</v>
      </c>
      <c r="E1019" s="128" t="s">
        <v>469</v>
      </c>
      <c r="F1019" s="130" t="n">
        <v>0.0114</v>
      </c>
      <c r="G1019" s="131" t="n">
        <v>481.27</v>
      </c>
      <c r="H1019" s="131" t="n">
        <v>5.48</v>
      </c>
      <c r="I1019" s="102"/>
    </row>
    <row r="1020" customFormat="false" ht="15" hidden="false" customHeight="false" outlineLevel="0" collapsed="false">
      <c r="A1020" s="128" t="s">
        <v>434</v>
      </c>
      <c r="B1020" s="128" t="s">
        <v>1428</v>
      </c>
      <c r="C1020" s="128" t="s">
        <v>431</v>
      </c>
      <c r="D1020" s="129" t="s">
        <v>1429</v>
      </c>
      <c r="E1020" s="128" t="s">
        <v>469</v>
      </c>
      <c r="F1020" s="130" t="n">
        <v>0.0014</v>
      </c>
      <c r="G1020" s="131" t="n">
        <v>424.1</v>
      </c>
      <c r="H1020" s="131" t="n">
        <v>0.59</v>
      </c>
      <c r="I1020" s="102"/>
    </row>
    <row r="1021" customFormat="false" ht="15" hidden="false" customHeight="false" outlineLevel="0" collapsed="false">
      <c r="A1021" s="128" t="s">
        <v>434</v>
      </c>
      <c r="B1021" s="128" t="s">
        <v>525</v>
      </c>
      <c r="C1021" s="128" t="s">
        <v>431</v>
      </c>
      <c r="D1021" s="129" t="s">
        <v>498</v>
      </c>
      <c r="E1021" s="128" t="s">
        <v>526</v>
      </c>
      <c r="F1021" s="130" t="n">
        <v>0.126</v>
      </c>
      <c r="G1021" s="131" t="n">
        <v>16.81</v>
      </c>
      <c r="H1021" s="131" t="n">
        <v>2.11</v>
      </c>
      <c r="I1021" s="102"/>
    </row>
    <row r="1022" customFormat="false" ht="15" hidden="false" customHeight="false" outlineLevel="0" collapsed="false">
      <c r="A1022" s="128" t="s">
        <v>434</v>
      </c>
      <c r="B1022" s="128" t="s">
        <v>527</v>
      </c>
      <c r="C1022" s="128" t="s">
        <v>431</v>
      </c>
      <c r="D1022" s="129" t="s">
        <v>528</v>
      </c>
      <c r="E1022" s="128" t="s">
        <v>526</v>
      </c>
      <c r="F1022" s="130" t="n">
        <v>0.253</v>
      </c>
      <c r="G1022" s="131" t="n">
        <v>23.1</v>
      </c>
      <c r="H1022" s="131" t="n">
        <v>5.84</v>
      </c>
      <c r="I1022" s="102"/>
    </row>
    <row r="1023" customFormat="false" ht="15" hidden="false" customHeight="false" outlineLevel="0" collapsed="false">
      <c r="A1023" s="132" t="s">
        <v>437</v>
      </c>
      <c r="B1023" s="132" t="s">
        <v>1430</v>
      </c>
      <c r="C1023" s="132" t="s">
        <v>431</v>
      </c>
      <c r="D1023" s="133" t="s">
        <v>1431</v>
      </c>
      <c r="E1023" s="132" t="s">
        <v>8</v>
      </c>
      <c r="F1023" s="134" t="n">
        <v>5.34</v>
      </c>
      <c r="G1023" s="135" t="n">
        <v>1.97</v>
      </c>
      <c r="H1023" s="135" t="n">
        <v>10.51</v>
      </c>
      <c r="I1023" s="102"/>
    </row>
    <row r="1024" customFormat="false" ht="15" hidden="false" customHeight="false" outlineLevel="0" collapsed="false">
      <c r="A1024" s="121"/>
      <c r="B1024" s="121"/>
      <c r="C1024" s="121"/>
      <c r="D1024" s="121"/>
      <c r="E1024" s="121"/>
      <c r="F1024" s="122"/>
      <c r="G1024" s="123"/>
      <c r="H1024" s="124"/>
      <c r="I1024" s="102"/>
    </row>
    <row r="1025" customFormat="false" ht="15" hidden="false" customHeight="false" outlineLevel="0" collapsed="false">
      <c r="A1025" s="125"/>
      <c r="B1025" s="125"/>
      <c r="C1025" s="125"/>
      <c r="D1025" s="125"/>
      <c r="E1025" s="125"/>
      <c r="F1025" s="126"/>
      <c r="G1025" s="127"/>
      <c r="H1025" s="127"/>
      <c r="I1025" s="102"/>
    </row>
    <row r="1026" customFormat="false" ht="15" hidden="false" customHeight="false" outlineLevel="0" collapsed="false">
      <c r="A1026" s="114" t="s">
        <v>1432</v>
      </c>
      <c r="B1026" s="114" t="s">
        <v>418</v>
      </c>
      <c r="C1026" s="114" t="s">
        <v>419</v>
      </c>
      <c r="D1026" s="115" t="s">
        <v>420</v>
      </c>
      <c r="E1026" s="114" t="s">
        <v>421</v>
      </c>
      <c r="F1026" s="116" t="s">
        <v>422</v>
      </c>
      <c r="G1026" s="114" t="s">
        <v>423</v>
      </c>
      <c r="H1026" s="114" t="s">
        <v>424</v>
      </c>
      <c r="I1026" s="102"/>
    </row>
    <row r="1027" customFormat="false" ht="15" hidden="false" customHeight="false" outlineLevel="0" collapsed="false">
      <c r="A1027" s="117" t="s">
        <v>425</v>
      </c>
      <c r="B1027" s="117" t="s">
        <v>1433</v>
      </c>
      <c r="C1027" s="117" t="s">
        <v>431</v>
      </c>
      <c r="D1027" s="118" t="s">
        <v>351</v>
      </c>
      <c r="E1027" s="117" t="s">
        <v>60</v>
      </c>
      <c r="F1027" s="119" t="n">
        <v>1</v>
      </c>
      <c r="G1027" s="120" t="n">
        <v>10.96</v>
      </c>
      <c r="H1027" s="120" t="n">
        <v>10.96</v>
      </c>
      <c r="I1027" s="102"/>
    </row>
    <row r="1028" customFormat="false" ht="15" hidden="false" customHeight="false" outlineLevel="0" collapsed="false">
      <c r="A1028" s="128" t="s">
        <v>434</v>
      </c>
      <c r="B1028" s="128" t="s">
        <v>595</v>
      </c>
      <c r="C1028" s="128" t="s">
        <v>431</v>
      </c>
      <c r="D1028" s="129" t="s">
        <v>596</v>
      </c>
      <c r="E1028" s="128" t="s">
        <v>526</v>
      </c>
      <c r="F1028" s="130" t="n">
        <v>0.0325</v>
      </c>
      <c r="G1028" s="131" t="n">
        <v>17.06</v>
      </c>
      <c r="H1028" s="131" t="n">
        <v>0.55</v>
      </c>
      <c r="I1028" s="102"/>
    </row>
    <row r="1029" customFormat="false" ht="15" hidden="false" customHeight="false" outlineLevel="0" collapsed="false">
      <c r="A1029" s="128" t="s">
        <v>434</v>
      </c>
      <c r="B1029" s="128" t="s">
        <v>597</v>
      </c>
      <c r="C1029" s="128" t="s">
        <v>431</v>
      </c>
      <c r="D1029" s="129" t="s">
        <v>598</v>
      </c>
      <c r="E1029" s="128" t="s">
        <v>526</v>
      </c>
      <c r="F1029" s="130" t="n">
        <v>0.0488</v>
      </c>
      <c r="G1029" s="131" t="n">
        <v>22.96</v>
      </c>
      <c r="H1029" s="131" t="n">
        <v>1.12</v>
      </c>
      <c r="I1029" s="102"/>
    </row>
    <row r="1030" customFormat="false" ht="15" hidden="false" customHeight="false" outlineLevel="0" collapsed="false">
      <c r="A1030" s="132" t="s">
        <v>437</v>
      </c>
      <c r="B1030" s="132" t="s">
        <v>1434</v>
      </c>
      <c r="C1030" s="132" t="s">
        <v>431</v>
      </c>
      <c r="D1030" s="133" t="s">
        <v>1435</v>
      </c>
      <c r="E1030" s="132" t="s">
        <v>60</v>
      </c>
      <c r="F1030" s="134" t="n">
        <v>1</v>
      </c>
      <c r="G1030" s="135" t="n">
        <v>9.29</v>
      </c>
      <c r="H1030" s="135" t="n">
        <v>9.29</v>
      </c>
      <c r="I1030" s="102"/>
    </row>
    <row r="1031" customFormat="false" ht="15" hidden="false" customHeight="false" outlineLevel="0" collapsed="false">
      <c r="A1031" s="121"/>
      <c r="B1031" s="121"/>
      <c r="C1031" s="121"/>
      <c r="D1031" s="121"/>
      <c r="E1031" s="121"/>
      <c r="F1031" s="122"/>
      <c r="G1031" s="123"/>
      <c r="H1031" s="124"/>
      <c r="I1031" s="102"/>
    </row>
    <row r="1032" customFormat="false" ht="15" hidden="false" customHeight="false" outlineLevel="0" collapsed="false">
      <c r="A1032" s="125"/>
      <c r="B1032" s="125"/>
      <c r="C1032" s="125"/>
      <c r="D1032" s="125"/>
      <c r="E1032" s="125"/>
      <c r="F1032" s="126"/>
      <c r="G1032" s="127"/>
      <c r="H1032" s="127"/>
      <c r="I1032" s="102"/>
    </row>
    <row r="1033" customFormat="false" ht="15" hidden="false" customHeight="false" outlineLevel="0" collapsed="false">
      <c r="A1033" s="109" t="s">
        <v>1436</v>
      </c>
      <c r="B1033" s="109"/>
      <c r="C1033" s="109"/>
      <c r="D1033" s="110" t="s">
        <v>64</v>
      </c>
      <c r="E1033" s="111"/>
      <c r="F1033" s="112"/>
      <c r="G1033" s="109"/>
      <c r="H1033" s="113"/>
      <c r="I1033" s="102"/>
    </row>
    <row r="1034" customFormat="false" ht="15" hidden="false" customHeight="false" outlineLevel="0" collapsed="false">
      <c r="A1034" s="114" t="s">
        <v>1437</v>
      </c>
      <c r="B1034" s="114" t="s">
        <v>418</v>
      </c>
      <c r="C1034" s="114" t="s">
        <v>419</v>
      </c>
      <c r="D1034" s="115" t="s">
        <v>420</v>
      </c>
      <c r="E1034" s="114" t="s">
        <v>421</v>
      </c>
      <c r="F1034" s="116" t="s">
        <v>422</v>
      </c>
      <c r="G1034" s="114" t="s">
        <v>423</v>
      </c>
      <c r="H1034" s="114" t="s">
        <v>424</v>
      </c>
      <c r="I1034" s="102"/>
    </row>
    <row r="1035" customFormat="false" ht="15" hidden="false" customHeight="false" outlineLevel="0" collapsed="false">
      <c r="A1035" s="117" t="s">
        <v>425</v>
      </c>
      <c r="B1035" s="117" t="s">
        <v>610</v>
      </c>
      <c r="C1035" s="117" t="s">
        <v>427</v>
      </c>
      <c r="D1035" s="118" t="s">
        <v>67</v>
      </c>
      <c r="E1035" s="117" t="s">
        <v>451</v>
      </c>
      <c r="F1035" s="119" t="n">
        <v>1</v>
      </c>
      <c r="G1035" s="136" t="s">
        <v>611</v>
      </c>
      <c r="H1035" s="136" t="s">
        <v>611</v>
      </c>
      <c r="I1035" s="102"/>
    </row>
    <row r="1036" customFormat="false" ht="15" hidden="false" customHeight="false" outlineLevel="0" collapsed="false">
      <c r="A1036" s="128" t="s">
        <v>434</v>
      </c>
      <c r="B1036" s="128" t="s">
        <v>497</v>
      </c>
      <c r="C1036" s="128" t="s">
        <v>427</v>
      </c>
      <c r="D1036" s="129" t="s">
        <v>498</v>
      </c>
      <c r="E1036" s="128" t="s">
        <v>464</v>
      </c>
      <c r="F1036" s="130" t="n">
        <v>0.1</v>
      </c>
      <c r="G1036" s="138" t="s">
        <v>499</v>
      </c>
      <c r="H1036" s="138" t="s">
        <v>612</v>
      </c>
      <c r="I1036" s="102"/>
    </row>
    <row r="1037" customFormat="false" ht="15" hidden="false" customHeight="false" outlineLevel="0" collapsed="false">
      <c r="A1037" s="132" t="s">
        <v>437</v>
      </c>
      <c r="B1037" s="132" t="s">
        <v>613</v>
      </c>
      <c r="C1037" s="132" t="s">
        <v>427</v>
      </c>
      <c r="D1037" s="133" t="s">
        <v>614</v>
      </c>
      <c r="E1037" s="132" t="s">
        <v>451</v>
      </c>
      <c r="F1037" s="134" t="n">
        <v>1.05</v>
      </c>
      <c r="G1037" s="137" t="s">
        <v>615</v>
      </c>
      <c r="H1037" s="137" t="s">
        <v>616</v>
      </c>
      <c r="I1037" s="102"/>
    </row>
    <row r="1038" customFormat="false" ht="15" hidden="false" customHeight="false" outlineLevel="0" collapsed="false">
      <c r="A1038" s="121"/>
      <c r="B1038" s="121"/>
      <c r="C1038" s="121"/>
      <c r="D1038" s="121"/>
      <c r="E1038" s="121"/>
      <c r="F1038" s="122"/>
      <c r="G1038" s="123"/>
      <c r="H1038" s="124"/>
      <c r="I1038" s="102"/>
    </row>
    <row r="1039" customFormat="false" ht="15" hidden="false" customHeight="false" outlineLevel="0" collapsed="false">
      <c r="A1039" s="125"/>
      <c r="B1039" s="125"/>
      <c r="C1039" s="125"/>
      <c r="D1039" s="125"/>
      <c r="E1039" s="125"/>
      <c r="F1039" s="126"/>
      <c r="G1039" s="127"/>
      <c r="H1039" s="127"/>
      <c r="I1039" s="102"/>
    </row>
    <row r="1040" customFormat="false" ht="15" hidden="false" customHeight="false" outlineLevel="0" collapsed="false">
      <c r="A1040" s="114" t="s">
        <v>1438</v>
      </c>
      <c r="B1040" s="114" t="s">
        <v>418</v>
      </c>
      <c r="C1040" s="114" t="s">
        <v>419</v>
      </c>
      <c r="D1040" s="115" t="s">
        <v>420</v>
      </c>
      <c r="E1040" s="114" t="s">
        <v>421</v>
      </c>
      <c r="F1040" s="116" t="s">
        <v>422</v>
      </c>
      <c r="G1040" s="114" t="s">
        <v>423</v>
      </c>
      <c r="H1040" s="114" t="s">
        <v>424</v>
      </c>
      <c r="I1040" s="102"/>
    </row>
    <row r="1041" customFormat="false" ht="15" hidden="false" customHeight="false" outlineLevel="0" collapsed="false">
      <c r="A1041" s="117" t="s">
        <v>425</v>
      </c>
      <c r="B1041" s="117" t="s">
        <v>618</v>
      </c>
      <c r="C1041" s="117" t="s">
        <v>431</v>
      </c>
      <c r="D1041" s="118" t="s">
        <v>69</v>
      </c>
      <c r="E1041" s="117" t="s">
        <v>60</v>
      </c>
      <c r="F1041" s="119" t="n">
        <v>1</v>
      </c>
      <c r="G1041" s="120" t="n">
        <v>18.1</v>
      </c>
      <c r="H1041" s="120" t="n">
        <v>18.1</v>
      </c>
      <c r="I1041" s="102"/>
    </row>
    <row r="1042" customFormat="false" ht="15" hidden="false" customHeight="false" outlineLevel="0" collapsed="false">
      <c r="A1042" s="128" t="s">
        <v>434</v>
      </c>
      <c r="B1042" s="128" t="s">
        <v>595</v>
      </c>
      <c r="C1042" s="128" t="s">
        <v>431</v>
      </c>
      <c r="D1042" s="129" t="s">
        <v>596</v>
      </c>
      <c r="E1042" s="128" t="s">
        <v>526</v>
      </c>
      <c r="F1042" s="130" t="n">
        <v>0.008</v>
      </c>
      <c r="G1042" s="131" t="n">
        <v>17.06</v>
      </c>
      <c r="H1042" s="131" t="n">
        <v>0.13</v>
      </c>
      <c r="I1042" s="102"/>
    </row>
    <row r="1043" customFormat="false" ht="15" hidden="false" customHeight="false" outlineLevel="0" collapsed="false">
      <c r="A1043" s="128" t="s">
        <v>434</v>
      </c>
      <c r="B1043" s="128" t="s">
        <v>597</v>
      </c>
      <c r="C1043" s="128" t="s">
        <v>431</v>
      </c>
      <c r="D1043" s="129" t="s">
        <v>598</v>
      </c>
      <c r="E1043" s="128" t="s">
        <v>526</v>
      </c>
      <c r="F1043" s="130" t="n">
        <v>0.024</v>
      </c>
      <c r="G1043" s="131" t="n">
        <v>22.96</v>
      </c>
      <c r="H1043" s="131" t="n">
        <v>0.55</v>
      </c>
      <c r="I1043" s="102"/>
    </row>
    <row r="1044" customFormat="false" ht="15" hidden="false" customHeight="false" outlineLevel="0" collapsed="false">
      <c r="A1044" s="132" t="s">
        <v>437</v>
      </c>
      <c r="B1044" s="132" t="s">
        <v>599</v>
      </c>
      <c r="C1044" s="132" t="s">
        <v>431</v>
      </c>
      <c r="D1044" s="133" t="s">
        <v>600</v>
      </c>
      <c r="E1044" s="132" t="s">
        <v>60</v>
      </c>
      <c r="F1044" s="134" t="n">
        <v>0.011</v>
      </c>
      <c r="G1044" s="135" t="n">
        <v>26.9</v>
      </c>
      <c r="H1044" s="135" t="n">
        <v>0.29</v>
      </c>
      <c r="I1044" s="102"/>
    </row>
    <row r="1045" customFormat="false" ht="15" hidden="false" customHeight="false" outlineLevel="0" collapsed="false">
      <c r="A1045" s="132" t="s">
        <v>437</v>
      </c>
      <c r="B1045" s="132" t="s">
        <v>619</v>
      </c>
      <c r="C1045" s="132" t="s">
        <v>431</v>
      </c>
      <c r="D1045" s="133" t="s">
        <v>620</v>
      </c>
      <c r="E1045" s="132" t="s">
        <v>451</v>
      </c>
      <c r="F1045" s="134" t="n">
        <v>0.392</v>
      </c>
      <c r="G1045" s="135" t="n">
        <v>36.83</v>
      </c>
      <c r="H1045" s="135" t="n">
        <v>14.43</v>
      </c>
      <c r="I1045" s="102"/>
    </row>
    <row r="1046" customFormat="false" ht="15" hidden="false" customHeight="false" outlineLevel="0" collapsed="false">
      <c r="A1046" s="132" t="s">
        <v>437</v>
      </c>
      <c r="B1046" s="132" t="s">
        <v>621</v>
      </c>
      <c r="C1046" s="132" t="s">
        <v>431</v>
      </c>
      <c r="D1046" s="133" t="s">
        <v>622</v>
      </c>
      <c r="E1046" s="132" t="s">
        <v>31</v>
      </c>
      <c r="F1046" s="134" t="n">
        <v>0.322</v>
      </c>
      <c r="G1046" s="135" t="n">
        <v>8.4</v>
      </c>
      <c r="H1046" s="135" t="n">
        <v>2.7</v>
      </c>
      <c r="I1046" s="102"/>
    </row>
    <row r="1047" customFormat="false" ht="15" hidden="false" customHeight="false" outlineLevel="0" collapsed="false">
      <c r="A1047" s="121"/>
      <c r="B1047" s="121"/>
      <c r="C1047" s="121"/>
      <c r="D1047" s="121"/>
      <c r="E1047" s="121"/>
      <c r="F1047" s="122"/>
      <c r="G1047" s="123"/>
      <c r="H1047" s="124"/>
      <c r="I1047" s="102"/>
    </row>
    <row r="1048" customFormat="false" ht="15" hidden="false" customHeight="false" outlineLevel="0" collapsed="false">
      <c r="A1048" s="125"/>
      <c r="B1048" s="125"/>
      <c r="C1048" s="125"/>
      <c r="D1048" s="125"/>
      <c r="E1048" s="125"/>
      <c r="F1048" s="126"/>
      <c r="G1048" s="127"/>
      <c r="H1048" s="127"/>
      <c r="I1048" s="102"/>
    </row>
    <row r="1049" customFormat="false" ht="15" hidden="false" customHeight="false" outlineLevel="0" collapsed="false">
      <c r="A1049" s="114" t="s">
        <v>1439</v>
      </c>
      <c r="B1049" s="114" t="s">
        <v>418</v>
      </c>
      <c r="C1049" s="114" t="s">
        <v>419</v>
      </c>
      <c r="D1049" s="115" t="s">
        <v>420</v>
      </c>
      <c r="E1049" s="114" t="s">
        <v>421</v>
      </c>
      <c r="F1049" s="116" t="s">
        <v>422</v>
      </c>
      <c r="G1049" s="114" t="s">
        <v>423</v>
      </c>
      <c r="H1049" s="114" t="s">
        <v>424</v>
      </c>
      <c r="I1049" s="102"/>
    </row>
    <row r="1050" customFormat="false" ht="15" hidden="false" customHeight="false" outlineLevel="0" collapsed="false">
      <c r="A1050" s="117" t="s">
        <v>425</v>
      </c>
      <c r="B1050" s="117" t="s">
        <v>624</v>
      </c>
      <c r="C1050" s="117" t="s">
        <v>431</v>
      </c>
      <c r="D1050" s="118" t="s">
        <v>71</v>
      </c>
      <c r="E1050" s="117" t="s">
        <v>469</v>
      </c>
      <c r="F1050" s="119" t="n">
        <v>1</v>
      </c>
      <c r="G1050" s="120" t="n">
        <v>472.85</v>
      </c>
      <c r="H1050" s="120" t="n">
        <v>472.85</v>
      </c>
      <c r="I1050" s="102"/>
    </row>
    <row r="1051" customFormat="false" ht="15" hidden="false" customHeight="false" outlineLevel="0" collapsed="false">
      <c r="A1051" s="128" t="s">
        <v>434</v>
      </c>
      <c r="B1051" s="128" t="s">
        <v>554</v>
      </c>
      <c r="C1051" s="128" t="s">
        <v>431</v>
      </c>
      <c r="D1051" s="129" t="s">
        <v>555</v>
      </c>
      <c r="E1051" s="128" t="s">
        <v>521</v>
      </c>
      <c r="F1051" s="130" t="n">
        <v>0.053</v>
      </c>
      <c r="G1051" s="131" t="n">
        <v>1.29</v>
      </c>
      <c r="H1051" s="131" t="n">
        <v>0.06</v>
      </c>
      <c r="I1051" s="102"/>
    </row>
    <row r="1052" customFormat="false" ht="15" hidden="false" customHeight="false" outlineLevel="0" collapsed="false">
      <c r="A1052" s="128" t="s">
        <v>434</v>
      </c>
      <c r="B1052" s="128" t="s">
        <v>558</v>
      </c>
      <c r="C1052" s="128" t="s">
        <v>431</v>
      </c>
      <c r="D1052" s="129" t="s">
        <v>559</v>
      </c>
      <c r="E1052" s="128" t="s">
        <v>524</v>
      </c>
      <c r="F1052" s="130" t="n">
        <v>0.049</v>
      </c>
      <c r="G1052" s="131" t="n">
        <v>0.44</v>
      </c>
      <c r="H1052" s="131" t="n">
        <v>0.02</v>
      </c>
      <c r="I1052" s="102"/>
    </row>
    <row r="1053" customFormat="false" ht="15" hidden="false" customHeight="false" outlineLevel="0" collapsed="false">
      <c r="A1053" s="128" t="s">
        <v>434</v>
      </c>
      <c r="B1053" s="128" t="s">
        <v>525</v>
      </c>
      <c r="C1053" s="128" t="s">
        <v>431</v>
      </c>
      <c r="D1053" s="129" t="s">
        <v>498</v>
      </c>
      <c r="E1053" s="128" t="s">
        <v>526</v>
      </c>
      <c r="F1053" s="130" t="n">
        <v>0.411</v>
      </c>
      <c r="G1053" s="131" t="n">
        <v>16.81</v>
      </c>
      <c r="H1053" s="131" t="n">
        <v>6.9</v>
      </c>
      <c r="I1053" s="102"/>
    </row>
    <row r="1054" customFormat="false" ht="15" hidden="false" customHeight="false" outlineLevel="0" collapsed="false">
      <c r="A1054" s="128" t="s">
        <v>434</v>
      </c>
      <c r="B1054" s="128" t="s">
        <v>527</v>
      </c>
      <c r="C1054" s="128" t="s">
        <v>431</v>
      </c>
      <c r="D1054" s="129" t="s">
        <v>528</v>
      </c>
      <c r="E1054" s="128" t="s">
        <v>526</v>
      </c>
      <c r="F1054" s="130" t="n">
        <v>0.411</v>
      </c>
      <c r="G1054" s="131" t="n">
        <v>23.1</v>
      </c>
      <c r="H1054" s="131" t="n">
        <v>9.49</v>
      </c>
      <c r="I1054" s="102"/>
    </row>
    <row r="1055" customFormat="false" ht="15" hidden="false" customHeight="false" outlineLevel="0" collapsed="false">
      <c r="A1055" s="132" t="s">
        <v>437</v>
      </c>
      <c r="B1055" s="132" t="s">
        <v>563</v>
      </c>
      <c r="C1055" s="132" t="s">
        <v>431</v>
      </c>
      <c r="D1055" s="133" t="s">
        <v>564</v>
      </c>
      <c r="E1055" s="132" t="s">
        <v>469</v>
      </c>
      <c r="F1055" s="134" t="n">
        <v>1.06</v>
      </c>
      <c r="G1055" s="135" t="n">
        <v>430.55</v>
      </c>
      <c r="H1055" s="135" t="n">
        <v>456.38</v>
      </c>
      <c r="I1055" s="102"/>
    </row>
    <row r="1056" customFormat="false" ht="15" hidden="false" customHeight="false" outlineLevel="0" collapsed="false">
      <c r="A1056" s="121"/>
      <c r="B1056" s="121"/>
      <c r="C1056" s="121"/>
      <c r="D1056" s="121"/>
      <c r="E1056" s="121"/>
      <c r="F1056" s="122"/>
      <c r="G1056" s="123"/>
      <c r="H1056" s="124"/>
      <c r="I1056" s="102"/>
    </row>
    <row r="1057" customFormat="false" ht="15" hidden="false" customHeight="false" outlineLevel="0" collapsed="false">
      <c r="A1057" s="125"/>
      <c r="B1057" s="125"/>
      <c r="C1057" s="125"/>
      <c r="D1057" s="125"/>
      <c r="E1057" s="125"/>
      <c r="F1057" s="126"/>
      <c r="G1057" s="127"/>
      <c r="H1057" s="127"/>
      <c r="I1057" s="102"/>
    </row>
    <row r="1058" customFormat="false" ht="15" hidden="false" customHeight="false" outlineLevel="0" collapsed="false">
      <c r="A1058" s="109" t="s">
        <v>1440</v>
      </c>
      <c r="B1058" s="109"/>
      <c r="C1058" s="109"/>
      <c r="D1058" s="110" t="s">
        <v>81</v>
      </c>
      <c r="E1058" s="111"/>
      <c r="F1058" s="112"/>
      <c r="G1058" s="109"/>
      <c r="H1058" s="113"/>
      <c r="I1058" s="102"/>
    </row>
    <row r="1059" customFormat="false" ht="15" hidden="false" customHeight="false" outlineLevel="0" collapsed="false">
      <c r="A1059" s="109" t="s">
        <v>1441</v>
      </c>
      <c r="B1059" s="109"/>
      <c r="C1059" s="109"/>
      <c r="D1059" s="110" t="s">
        <v>87</v>
      </c>
      <c r="E1059" s="111"/>
      <c r="F1059" s="112"/>
      <c r="G1059" s="109"/>
      <c r="H1059" s="113"/>
      <c r="I1059" s="102"/>
    </row>
    <row r="1060" customFormat="false" ht="15" hidden="false" customHeight="false" outlineLevel="0" collapsed="false">
      <c r="A1060" s="114" t="s">
        <v>1442</v>
      </c>
      <c r="B1060" s="114" t="s">
        <v>418</v>
      </c>
      <c r="C1060" s="114" t="s">
        <v>419</v>
      </c>
      <c r="D1060" s="115" t="s">
        <v>420</v>
      </c>
      <c r="E1060" s="114" t="s">
        <v>421</v>
      </c>
      <c r="F1060" s="116" t="s">
        <v>422</v>
      </c>
      <c r="G1060" s="114" t="s">
        <v>423</v>
      </c>
      <c r="H1060" s="114" t="s">
        <v>424</v>
      </c>
      <c r="I1060" s="102"/>
    </row>
    <row r="1061" customFormat="false" ht="15" hidden="false" customHeight="false" outlineLevel="0" collapsed="false">
      <c r="A1061" s="117" t="s">
        <v>425</v>
      </c>
      <c r="B1061" s="117" t="s">
        <v>654</v>
      </c>
      <c r="C1061" s="117" t="s">
        <v>431</v>
      </c>
      <c r="D1061" s="118" t="s">
        <v>89</v>
      </c>
      <c r="E1061" s="117" t="s">
        <v>451</v>
      </c>
      <c r="F1061" s="119" t="n">
        <v>1</v>
      </c>
      <c r="G1061" s="120" t="n">
        <v>47.41</v>
      </c>
      <c r="H1061" s="120" t="n">
        <v>47.41</v>
      </c>
      <c r="I1061" s="102"/>
    </row>
    <row r="1062" customFormat="false" ht="15" hidden="false" customHeight="false" outlineLevel="0" collapsed="false">
      <c r="A1062" s="128" t="s">
        <v>434</v>
      </c>
      <c r="B1062" s="128" t="s">
        <v>655</v>
      </c>
      <c r="C1062" s="128" t="s">
        <v>431</v>
      </c>
      <c r="D1062" s="129" t="s">
        <v>656</v>
      </c>
      <c r="E1062" s="128" t="s">
        <v>524</v>
      </c>
      <c r="F1062" s="130" t="n">
        <v>0.0094</v>
      </c>
      <c r="G1062" s="131" t="n">
        <v>21.74</v>
      </c>
      <c r="H1062" s="131" t="n">
        <v>0.2</v>
      </c>
      <c r="I1062" s="102"/>
    </row>
    <row r="1063" customFormat="false" ht="15" hidden="false" customHeight="false" outlineLevel="0" collapsed="false">
      <c r="A1063" s="128" t="s">
        <v>434</v>
      </c>
      <c r="B1063" s="128" t="s">
        <v>657</v>
      </c>
      <c r="C1063" s="128" t="s">
        <v>431</v>
      </c>
      <c r="D1063" s="129" t="s">
        <v>658</v>
      </c>
      <c r="E1063" s="128" t="s">
        <v>521</v>
      </c>
      <c r="F1063" s="130" t="n">
        <v>0.0068</v>
      </c>
      <c r="G1063" s="131" t="n">
        <v>22.78</v>
      </c>
      <c r="H1063" s="131" t="n">
        <v>0.15</v>
      </c>
      <c r="I1063" s="102"/>
    </row>
    <row r="1064" customFormat="false" ht="15" hidden="false" customHeight="false" outlineLevel="0" collapsed="false">
      <c r="A1064" s="128" t="s">
        <v>434</v>
      </c>
      <c r="B1064" s="128" t="s">
        <v>525</v>
      </c>
      <c r="C1064" s="128" t="s">
        <v>431</v>
      </c>
      <c r="D1064" s="129" t="s">
        <v>498</v>
      </c>
      <c r="E1064" s="128" t="s">
        <v>526</v>
      </c>
      <c r="F1064" s="130" t="n">
        <v>0.106</v>
      </c>
      <c r="G1064" s="131" t="n">
        <v>16.81</v>
      </c>
      <c r="H1064" s="131" t="n">
        <v>1.78</v>
      </c>
      <c r="I1064" s="102"/>
    </row>
    <row r="1065" customFormat="false" ht="15" hidden="false" customHeight="false" outlineLevel="0" collapsed="false">
      <c r="A1065" s="128" t="s">
        <v>434</v>
      </c>
      <c r="B1065" s="128" t="s">
        <v>631</v>
      </c>
      <c r="C1065" s="128" t="s">
        <v>431</v>
      </c>
      <c r="D1065" s="129" t="s">
        <v>632</v>
      </c>
      <c r="E1065" s="128" t="s">
        <v>526</v>
      </c>
      <c r="F1065" s="130" t="n">
        <v>0.213</v>
      </c>
      <c r="G1065" s="131" t="n">
        <v>21.41</v>
      </c>
      <c r="H1065" s="131" t="n">
        <v>4.56</v>
      </c>
      <c r="I1065" s="102"/>
    </row>
    <row r="1066" customFormat="false" ht="15" hidden="false" customHeight="false" outlineLevel="0" collapsed="false">
      <c r="A1066" s="132" t="s">
        <v>437</v>
      </c>
      <c r="B1066" s="132" t="s">
        <v>659</v>
      </c>
      <c r="C1066" s="132" t="s">
        <v>431</v>
      </c>
      <c r="D1066" s="133" t="s">
        <v>660</v>
      </c>
      <c r="E1066" s="132" t="s">
        <v>661</v>
      </c>
      <c r="F1066" s="134" t="n">
        <v>0.007</v>
      </c>
      <c r="G1066" s="135" t="n">
        <v>240.75</v>
      </c>
      <c r="H1066" s="135" t="n">
        <v>1.68</v>
      </c>
      <c r="I1066" s="102"/>
    </row>
    <row r="1067" customFormat="false" ht="15" hidden="false" customHeight="false" outlineLevel="0" collapsed="false">
      <c r="A1067" s="132" t="s">
        <v>437</v>
      </c>
      <c r="B1067" s="132" t="s">
        <v>662</v>
      </c>
      <c r="C1067" s="132" t="s">
        <v>431</v>
      </c>
      <c r="D1067" s="133" t="s">
        <v>663</v>
      </c>
      <c r="E1067" s="132" t="s">
        <v>60</v>
      </c>
      <c r="F1067" s="134" t="n">
        <v>4.333</v>
      </c>
      <c r="G1067" s="135" t="n">
        <v>9.01</v>
      </c>
      <c r="H1067" s="135" t="n">
        <v>39.04</v>
      </c>
      <c r="I1067" s="102"/>
    </row>
    <row r="1068" customFormat="false" ht="15" hidden="false" customHeight="false" outlineLevel="0" collapsed="false">
      <c r="A1068" s="121"/>
      <c r="B1068" s="121"/>
      <c r="C1068" s="121"/>
      <c r="D1068" s="121"/>
      <c r="E1068" s="121"/>
      <c r="F1068" s="122"/>
      <c r="G1068" s="123"/>
      <c r="H1068" s="124"/>
      <c r="I1068" s="102"/>
    </row>
    <row r="1069" customFormat="false" ht="15" hidden="false" customHeight="false" outlineLevel="0" collapsed="false">
      <c r="A1069" s="125"/>
      <c r="B1069" s="125"/>
      <c r="C1069" s="125"/>
      <c r="D1069" s="125"/>
      <c r="E1069" s="125"/>
      <c r="F1069" s="126"/>
      <c r="G1069" s="127"/>
      <c r="H1069" s="127"/>
      <c r="I1069" s="102"/>
    </row>
    <row r="1070" customFormat="false" ht="15" hidden="false" customHeight="false" outlineLevel="0" collapsed="false">
      <c r="A1070" s="114" t="s">
        <v>1443</v>
      </c>
      <c r="B1070" s="114" t="s">
        <v>418</v>
      </c>
      <c r="C1070" s="114" t="s">
        <v>419</v>
      </c>
      <c r="D1070" s="115" t="s">
        <v>420</v>
      </c>
      <c r="E1070" s="114" t="s">
        <v>421</v>
      </c>
      <c r="F1070" s="116" t="s">
        <v>422</v>
      </c>
      <c r="G1070" s="114" t="s">
        <v>423</v>
      </c>
      <c r="H1070" s="114" t="s">
        <v>424</v>
      </c>
      <c r="I1070" s="102"/>
    </row>
    <row r="1071" customFormat="false" ht="15" hidden="false" customHeight="false" outlineLevel="0" collapsed="false">
      <c r="A1071" s="117" t="s">
        <v>425</v>
      </c>
      <c r="B1071" s="117" t="s">
        <v>665</v>
      </c>
      <c r="C1071" s="117" t="s">
        <v>427</v>
      </c>
      <c r="D1071" s="118" t="s">
        <v>92</v>
      </c>
      <c r="E1071" s="117" t="s">
        <v>451</v>
      </c>
      <c r="F1071" s="119" t="n">
        <v>1</v>
      </c>
      <c r="G1071" s="136" t="s">
        <v>666</v>
      </c>
      <c r="H1071" s="136" t="s">
        <v>666</v>
      </c>
      <c r="I1071" s="102"/>
    </row>
    <row r="1072" customFormat="false" ht="15" hidden="false" customHeight="false" outlineLevel="0" collapsed="false">
      <c r="A1072" s="128" t="s">
        <v>434</v>
      </c>
      <c r="B1072" s="128" t="s">
        <v>667</v>
      </c>
      <c r="C1072" s="128" t="s">
        <v>427</v>
      </c>
      <c r="D1072" s="129" t="s">
        <v>668</v>
      </c>
      <c r="E1072" s="128" t="s">
        <v>464</v>
      </c>
      <c r="F1072" s="130" t="n">
        <v>0.08</v>
      </c>
      <c r="G1072" s="138" t="s">
        <v>669</v>
      </c>
      <c r="H1072" s="138" t="s">
        <v>670</v>
      </c>
      <c r="I1072" s="102"/>
    </row>
    <row r="1073" customFormat="false" ht="15" hidden="false" customHeight="false" outlineLevel="0" collapsed="false">
      <c r="A1073" s="128" t="s">
        <v>434</v>
      </c>
      <c r="B1073" s="128" t="s">
        <v>671</v>
      </c>
      <c r="C1073" s="128" t="s">
        <v>427</v>
      </c>
      <c r="D1073" s="129" t="s">
        <v>672</v>
      </c>
      <c r="E1073" s="128" t="s">
        <v>464</v>
      </c>
      <c r="F1073" s="130" t="n">
        <v>0.8</v>
      </c>
      <c r="G1073" s="138" t="s">
        <v>673</v>
      </c>
      <c r="H1073" s="138" t="s">
        <v>674</v>
      </c>
      <c r="I1073" s="102"/>
    </row>
    <row r="1074" customFormat="false" ht="15" hidden="false" customHeight="false" outlineLevel="0" collapsed="false">
      <c r="A1074" s="132" t="s">
        <v>437</v>
      </c>
      <c r="B1074" s="132" t="s">
        <v>675</v>
      </c>
      <c r="C1074" s="132" t="s">
        <v>427</v>
      </c>
      <c r="D1074" s="133" t="s">
        <v>676</v>
      </c>
      <c r="E1074" s="132" t="s">
        <v>677</v>
      </c>
      <c r="F1074" s="134" t="n">
        <v>0.12</v>
      </c>
      <c r="G1074" s="137" t="s">
        <v>678</v>
      </c>
      <c r="H1074" s="137" t="s">
        <v>679</v>
      </c>
      <c r="I1074" s="102"/>
    </row>
    <row r="1075" customFormat="false" ht="15" hidden="false" customHeight="false" outlineLevel="0" collapsed="false">
      <c r="A1075" s="132" t="s">
        <v>437</v>
      </c>
      <c r="B1075" s="132" t="s">
        <v>680</v>
      </c>
      <c r="C1075" s="132" t="s">
        <v>427</v>
      </c>
      <c r="D1075" s="133" t="s">
        <v>681</v>
      </c>
      <c r="E1075" s="132" t="s">
        <v>682</v>
      </c>
      <c r="F1075" s="134" t="n">
        <v>0.3</v>
      </c>
      <c r="G1075" s="137" t="s">
        <v>683</v>
      </c>
      <c r="H1075" s="137" t="s">
        <v>684</v>
      </c>
      <c r="I1075" s="102"/>
    </row>
    <row r="1076" customFormat="false" ht="15" hidden="false" customHeight="false" outlineLevel="0" collapsed="false">
      <c r="A1076" s="132" t="s">
        <v>437</v>
      </c>
      <c r="B1076" s="132" t="s">
        <v>685</v>
      </c>
      <c r="C1076" s="132" t="s">
        <v>427</v>
      </c>
      <c r="D1076" s="133" t="s">
        <v>686</v>
      </c>
      <c r="E1076" s="132" t="s">
        <v>677</v>
      </c>
      <c r="F1076" s="134" t="n">
        <v>0.03</v>
      </c>
      <c r="G1076" s="137" t="s">
        <v>687</v>
      </c>
      <c r="H1076" s="137" t="s">
        <v>688</v>
      </c>
      <c r="I1076" s="102"/>
    </row>
    <row r="1077" customFormat="false" ht="15" hidden="false" customHeight="false" outlineLevel="0" collapsed="false">
      <c r="A1077" s="132" t="s">
        <v>437</v>
      </c>
      <c r="B1077" s="132" t="s">
        <v>689</v>
      </c>
      <c r="C1077" s="132" t="s">
        <v>427</v>
      </c>
      <c r="D1077" s="133" t="s">
        <v>690</v>
      </c>
      <c r="E1077" s="132" t="s">
        <v>677</v>
      </c>
      <c r="F1077" s="134" t="n">
        <v>0.16</v>
      </c>
      <c r="G1077" s="137" t="s">
        <v>691</v>
      </c>
      <c r="H1077" s="137" t="s">
        <v>692</v>
      </c>
      <c r="I1077" s="102"/>
    </row>
    <row r="1078" customFormat="false" ht="15" hidden="false" customHeight="false" outlineLevel="0" collapsed="false">
      <c r="A1078" s="121"/>
      <c r="B1078" s="121"/>
      <c r="C1078" s="121"/>
      <c r="D1078" s="121"/>
      <c r="E1078" s="121"/>
      <c r="F1078" s="122"/>
      <c r="G1078" s="123"/>
      <c r="H1078" s="124"/>
      <c r="I1078" s="102"/>
    </row>
    <row r="1079" customFormat="false" ht="15" hidden="false" customHeight="false" outlineLevel="0" collapsed="false">
      <c r="A1079" s="125"/>
      <c r="B1079" s="125"/>
      <c r="C1079" s="125"/>
      <c r="D1079" s="125"/>
      <c r="E1079" s="125"/>
      <c r="F1079" s="126"/>
      <c r="G1079" s="127"/>
      <c r="H1079" s="127"/>
      <c r="I1079" s="102"/>
    </row>
    <row r="1080" customFormat="false" ht="15" hidden="false" customHeight="false" outlineLevel="0" collapsed="false">
      <c r="A1080" s="109" t="s">
        <v>1444</v>
      </c>
      <c r="B1080" s="109"/>
      <c r="C1080" s="109"/>
      <c r="D1080" s="110" t="s">
        <v>363</v>
      </c>
      <c r="E1080" s="111"/>
      <c r="F1080" s="112"/>
      <c r="G1080" s="109"/>
      <c r="H1080" s="113"/>
      <c r="I1080" s="102"/>
    </row>
    <row r="1081" customFormat="false" ht="15" hidden="false" customHeight="false" outlineLevel="0" collapsed="false">
      <c r="A1081" s="114" t="s">
        <v>1445</v>
      </c>
      <c r="B1081" s="114" t="s">
        <v>418</v>
      </c>
      <c r="C1081" s="114" t="s">
        <v>419</v>
      </c>
      <c r="D1081" s="115" t="s">
        <v>420</v>
      </c>
      <c r="E1081" s="114" t="s">
        <v>421</v>
      </c>
      <c r="F1081" s="116" t="s">
        <v>422</v>
      </c>
      <c r="G1081" s="114" t="s">
        <v>423</v>
      </c>
      <c r="H1081" s="114" t="s">
        <v>424</v>
      </c>
      <c r="I1081" s="102"/>
    </row>
    <row r="1082" customFormat="false" ht="15" hidden="false" customHeight="false" outlineLevel="0" collapsed="false">
      <c r="A1082" s="117" t="s">
        <v>425</v>
      </c>
      <c r="B1082" s="117" t="s">
        <v>695</v>
      </c>
      <c r="C1082" s="117" t="s">
        <v>427</v>
      </c>
      <c r="D1082" s="118" t="s">
        <v>97</v>
      </c>
      <c r="E1082" s="117" t="s">
        <v>451</v>
      </c>
      <c r="F1082" s="119" t="n">
        <v>1</v>
      </c>
      <c r="G1082" s="136" t="s">
        <v>696</v>
      </c>
      <c r="H1082" s="136" t="s">
        <v>696</v>
      </c>
      <c r="I1082" s="102"/>
    </row>
    <row r="1083" customFormat="false" ht="15" hidden="false" customHeight="false" outlineLevel="0" collapsed="false">
      <c r="A1083" s="128" t="s">
        <v>434</v>
      </c>
      <c r="B1083" s="128" t="s">
        <v>697</v>
      </c>
      <c r="C1083" s="128" t="s">
        <v>427</v>
      </c>
      <c r="D1083" s="129" t="s">
        <v>698</v>
      </c>
      <c r="E1083" s="128" t="s">
        <v>464</v>
      </c>
      <c r="F1083" s="130" t="n">
        <v>0.4</v>
      </c>
      <c r="G1083" s="138" t="s">
        <v>499</v>
      </c>
      <c r="H1083" s="138" t="s">
        <v>699</v>
      </c>
      <c r="I1083" s="102"/>
    </row>
    <row r="1084" customFormat="false" ht="15" hidden="false" customHeight="false" outlineLevel="0" collapsed="false">
      <c r="A1084" s="128" t="s">
        <v>434</v>
      </c>
      <c r="B1084" s="128" t="s">
        <v>497</v>
      </c>
      <c r="C1084" s="128" t="s">
        <v>427</v>
      </c>
      <c r="D1084" s="129" t="s">
        <v>498</v>
      </c>
      <c r="E1084" s="128" t="s">
        <v>464</v>
      </c>
      <c r="F1084" s="130" t="n">
        <v>0.8</v>
      </c>
      <c r="G1084" s="138" t="s">
        <v>700</v>
      </c>
      <c r="H1084" s="138" t="s">
        <v>701</v>
      </c>
      <c r="I1084" s="102"/>
    </row>
    <row r="1085" customFormat="false" ht="15" hidden="false" customHeight="false" outlineLevel="0" collapsed="false">
      <c r="A1085" s="132" t="s">
        <v>437</v>
      </c>
      <c r="B1085" s="132" t="s">
        <v>702</v>
      </c>
      <c r="C1085" s="132" t="s">
        <v>427</v>
      </c>
      <c r="D1085" s="133" t="s">
        <v>703</v>
      </c>
      <c r="E1085" s="132" t="s">
        <v>682</v>
      </c>
      <c r="F1085" s="134" t="n">
        <v>0.61</v>
      </c>
      <c r="G1085" s="137" t="s">
        <v>704</v>
      </c>
      <c r="H1085" s="137" t="s">
        <v>705</v>
      </c>
      <c r="I1085" s="102"/>
    </row>
    <row r="1086" customFormat="false" ht="15" hidden="false" customHeight="false" outlineLevel="0" collapsed="false">
      <c r="A1086" s="132" t="s">
        <v>437</v>
      </c>
      <c r="B1086" s="132" t="s">
        <v>706</v>
      </c>
      <c r="C1086" s="132" t="s">
        <v>427</v>
      </c>
      <c r="D1086" s="133" t="s">
        <v>707</v>
      </c>
      <c r="E1086" s="132" t="s">
        <v>548</v>
      </c>
      <c r="F1086" s="134" t="n">
        <v>3</v>
      </c>
      <c r="G1086" s="137" t="s">
        <v>708</v>
      </c>
      <c r="H1086" s="137" t="s">
        <v>709</v>
      </c>
      <c r="I1086" s="102"/>
    </row>
    <row r="1087" customFormat="false" ht="15" hidden="false" customHeight="false" outlineLevel="0" collapsed="false">
      <c r="A1087" s="132" t="s">
        <v>437</v>
      </c>
      <c r="B1087" s="132" t="s">
        <v>710</v>
      </c>
      <c r="C1087" s="132" t="s">
        <v>427</v>
      </c>
      <c r="D1087" s="133" t="s">
        <v>711</v>
      </c>
      <c r="E1087" s="132" t="s">
        <v>451</v>
      </c>
      <c r="F1087" s="134" t="n">
        <v>1.2</v>
      </c>
      <c r="G1087" s="137" t="s">
        <v>712</v>
      </c>
      <c r="H1087" s="137" t="s">
        <v>713</v>
      </c>
      <c r="I1087" s="102"/>
    </row>
    <row r="1088" customFormat="false" ht="15" hidden="false" customHeight="false" outlineLevel="0" collapsed="false">
      <c r="A1088" s="121"/>
      <c r="B1088" s="121"/>
      <c r="C1088" s="121"/>
      <c r="D1088" s="121"/>
      <c r="E1088" s="121"/>
      <c r="F1088" s="122"/>
      <c r="G1088" s="123"/>
      <c r="H1088" s="124"/>
      <c r="I1088" s="102"/>
    </row>
    <row r="1089" customFormat="false" ht="15" hidden="false" customHeight="false" outlineLevel="0" collapsed="false">
      <c r="A1089" s="125"/>
      <c r="B1089" s="125"/>
      <c r="C1089" s="125"/>
      <c r="D1089" s="125"/>
      <c r="E1089" s="125"/>
      <c r="F1089" s="126"/>
      <c r="G1089" s="127"/>
      <c r="H1089" s="127"/>
      <c r="I1089" s="102"/>
    </row>
    <row r="1090" customFormat="false" ht="15" hidden="false" customHeight="false" outlineLevel="0" collapsed="false">
      <c r="A1090" s="109" t="s">
        <v>1446</v>
      </c>
      <c r="B1090" s="109"/>
      <c r="C1090" s="109"/>
      <c r="D1090" s="110" t="s">
        <v>109</v>
      </c>
      <c r="E1090" s="111"/>
      <c r="F1090" s="112"/>
      <c r="G1090" s="109"/>
      <c r="H1090" s="113"/>
      <c r="I1090" s="102"/>
    </row>
    <row r="1091" customFormat="false" ht="15" hidden="false" customHeight="false" outlineLevel="0" collapsed="false">
      <c r="A1091" s="109" t="s">
        <v>1447</v>
      </c>
      <c r="B1091" s="109"/>
      <c r="C1091" s="109"/>
      <c r="D1091" s="110" t="s">
        <v>111</v>
      </c>
      <c r="E1091" s="111"/>
      <c r="F1091" s="112"/>
      <c r="G1091" s="109"/>
      <c r="H1091" s="113"/>
      <c r="I1091" s="102"/>
    </row>
    <row r="1092" customFormat="false" ht="15" hidden="false" customHeight="false" outlineLevel="0" collapsed="false">
      <c r="A1092" s="114" t="s">
        <v>1448</v>
      </c>
      <c r="B1092" s="114" t="s">
        <v>418</v>
      </c>
      <c r="C1092" s="114" t="s">
        <v>419</v>
      </c>
      <c r="D1092" s="115" t="s">
        <v>420</v>
      </c>
      <c r="E1092" s="114" t="s">
        <v>421</v>
      </c>
      <c r="F1092" s="116" t="s">
        <v>422</v>
      </c>
      <c r="G1092" s="114" t="s">
        <v>423</v>
      </c>
      <c r="H1092" s="114" t="s">
        <v>424</v>
      </c>
      <c r="I1092" s="102"/>
    </row>
    <row r="1093" customFormat="false" ht="15" hidden="false" customHeight="false" outlineLevel="0" collapsed="false">
      <c r="A1093" s="117" t="s">
        <v>425</v>
      </c>
      <c r="B1093" s="117" t="s">
        <v>777</v>
      </c>
      <c r="C1093" s="117" t="s">
        <v>431</v>
      </c>
      <c r="D1093" s="118" t="s">
        <v>113</v>
      </c>
      <c r="E1093" s="117" t="s">
        <v>451</v>
      </c>
      <c r="F1093" s="119" t="n">
        <v>1</v>
      </c>
      <c r="G1093" s="120" t="n">
        <v>52.12</v>
      </c>
      <c r="H1093" s="120" t="n">
        <v>52.12</v>
      </c>
      <c r="I1093" s="102"/>
    </row>
    <row r="1094" customFormat="false" ht="15" hidden="false" customHeight="false" outlineLevel="0" collapsed="false">
      <c r="A1094" s="128" t="s">
        <v>434</v>
      </c>
      <c r="B1094" s="128" t="s">
        <v>778</v>
      </c>
      <c r="C1094" s="128" t="s">
        <v>431</v>
      </c>
      <c r="D1094" s="129" t="s">
        <v>779</v>
      </c>
      <c r="E1094" s="128" t="s">
        <v>469</v>
      </c>
      <c r="F1094" s="130" t="n">
        <v>0.0104</v>
      </c>
      <c r="G1094" s="131" t="n">
        <v>444.75</v>
      </c>
      <c r="H1094" s="131" t="n">
        <v>4.62</v>
      </c>
      <c r="I1094" s="102"/>
    </row>
    <row r="1095" customFormat="false" ht="15" hidden="false" customHeight="false" outlineLevel="0" collapsed="false">
      <c r="A1095" s="128" t="s">
        <v>434</v>
      </c>
      <c r="B1095" s="128" t="s">
        <v>525</v>
      </c>
      <c r="C1095" s="128" t="s">
        <v>431</v>
      </c>
      <c r="D1095" s="129" t="s">
        <v>498</v>
      </c>
      <c r="E1095" s="128" t="s">
        <v>526</v>
      </c>
      <c r="F1095" s="130" t="n">
        <v>0.295</v>
      </c>
      <c r="G1095" s="131" t="n">
        <v>16.81</v>
      </c>
      <c r="H1095" s="131" t="n">
        <v>4.95</v>
      </c>
      <c r="I1095" s="102"/>
    </row>
    <row r="1096" customFormat="false" ht="15" hidden="false" customHeight="false" outlineLevel="0" collapsed="false">
      <c r="A1096" s="128" t="s">
        <v>434</v>
      </c>
      <c r="B1096" s="128" t="s">
        <v>527</v>
      </c>
      <c r="C1096" s="128" t="s">
        <v>431</v>
      </c>
      <c r="D1096" s="129" t="s">
        <v>528</v>
      </c>
      <c r="E1096" s="128" t="s">
        <v>526</v>
      </c>
      <c r="F1096" s="130" t="n">
        <v>0.59</v>
      </c>
      <c r="G1096" s="131" t="n">
        <v>23.1</v>
      </c>
      <c r="H1096" s="131" t="n">
        <v>13.62</v>
      </c>
      <c r="I1096" s="102"/>
    </row>
    <row r="1097" customFormat="false" ht="15" hidden="false" customHeight="false" outlineLevel="0" collapsed="false">
      <c r="A1097" s="132" t="s">
        <v>437</v>
      </c>
      <c r="B1097" s="132" t="s">
        <v>780</v>
      </c>
      <c r="C1097" s="132" t="s">
        <v>431</v>
      </c>
      <c r="D1097" s="133" t="s">
        <v>781</v>
      </c>
      <c r="E1097" s="132" t="s">
        <v>8</v>
      </c>
      <c r="F1097" s="134" t="n">
        <v>13.6</v>
      </c>
      <c r="G1097" s="135" t="n">
        <v>2</v>
      </c>
      <c r="H1097" s="135" t="n">
        <v>27.2</v>
      </c>
      <c r="I1097" s="102"/>
    </row>
    <row r="1098" customFormat="false" ht="15" hidden="false" customHeight="false" outlineLevel="0" collapsed="false">
      <c r="A1098" s="132" t="s">
        <v>437</v>
      </c>
      <c r="B1098" s="132" t="s">
        <v>782</v>
      </c>
      <c r="C1098" s="132" t="s">
        <v>431</v>
      </c>
      <c r="D1098" s="133" t="s">
        <v>783</v>
      </c>
      <c r="E1098" s="132" t="s">
        <v>661</v>
      </c>
      <c r="F1098" s="134" t="n">
        <v>0.005</v>
      </c>
      <c r="G1098" s="135" t="n">
        <v>75.71</v>
      </c>
      <c r="H1098" s="135" t="n">
        <v>0.37</v>
      </c>
      <c r="I1098" s="102"/>
    </row>
    <row r="1099" customFormat="false" ht="15" hidden="false" customHeight="false" outlineLevel="0" collapsed="false">
      <c r="A1099" s="132" t="s">
        <v>437</v>
      </c>
      <c r="B1099" s="132" t="s">
        <v>784</v>
      </c>
      <c r="C1099" s="132" t="s">
        <v>431</v>
      </c>
      <c r="D1099" s="133" t="s">
        <v>785</v>
      </c>
      <c r="E1099" s="132" t="s">
        <v>31</v>
      </c>
      <c r="F1099" s="134" t="n">
        <v>0.42</v>
      </c>
      <c r="G1099" s="135" t="n">
        <v>3.26</v>
      </c>
      <c r="H1099" s="135" t="n">
        <v>1.36</v>
      </c>
      <c r="I1099" s="102"/>
    </row>
    <row r="1100" customFormat="false" ht="15" hidden="false" customHeight="false" outlineLevel="0" collapsed="false">
      <c r="A1100" s="121"/>
      <c r="B1100" s="121"/>
      <c r="C1100" s="121"/>
      <c r="D1100" s="121"/>
      <c r="E1100" s="121"/>
      <c r="F1100" s="122"/>
      <c r="G1100" s="123"/>
      <c r="H1100" s="124"/>
      <c r="I1100" s="102"/>
    </row>
    <row r="1101" customFormat="false" ht="15" hidden="false" customHeight="false" outlineLevel="0" collapsed="false">
      <c r="A1101" s="125"/>
      <c r="B1101" s="125"/>
      <c r="C1101" s="125"/>
      <c r="D1101" s="125"/>
      <c r="E1101" s="125"/>
      <c r="F1101" s="126"/>
      <c r="G1101" s="127"/>
      <c r="H1101" s="127"/>
      <c r="I1101" s="102"/>
    </row>
    <row r="1102" customFormat="false" ht="15" hidden="false" customHeight="false" outlineLevel="0" collapsed="false">
      <c r="A1102" s="109" t="s">
        <v>1449</v>
      </c>
      <c r="B1102" s="109"/>
      <c r="C1102" s="109"/>
      <c r="D1102" s="110" t="s">
        <v>115</v>
      </c>
      <c r="E1102" s="111"/>
      <c r="F1102" s="112"/>
      <c r="G1102" s="109"/>
      <c r="H1102" s="113"/>
      <c r="I1102" s="102"/>
    </row>
    <row r="1103" customFormat="false" ht="15" hidden="false" customHeight="false" outlineLevel="0" collapsed="false">
      <c r="A1103" s="114" t="s">
        <v>1450</v>
      </c>
      <c r="B1103" s="114" t="s">
        <v>418</v>
      </c>
      <c r="C1103" s="114" t="s">
        <v>419</v>
      </c>
      <c r="D1103" s="115" t="s">
        <v>420</v>
      </c>
      <c r="E1103" s="114" t="s">
        <v>421</v>
      </c>
      <c r="F1103" s="116" t="s">
        <v>422</v>
      </c>
      <c r="G1103" s="114" t="s">
        <v>423</v>
      </c>
      <c r="H1103" s="114" t="s">
        <v>424</v>
      </c>
      <c r="I1103" s="102"/>
    </row>
    <row r="1104" customFormat="false" ht="15" hidden="false" customHeight="false" outlineLevel="0" collapsed="false">
      <c r="A1104" s="117" t="s">
        <v>425</v>
      </c>
      <c r="B1104" s="117" t="s">
        <v>788</v>
      </c>
      <c r="C1104" s="117" t="s">
        <v>431</v>
      </c>
      <c r="D1104" s="118" t="s">
        <v>117</v>
      </c>
      <c r="E1104" s="117" t="s">
        <v>451</v>
      </c>
      <c r="F1104" s="119" t="n">
        <v>1</v>
      </c>
      <c r="G1104" s="120" t="n">
        <v>3.59</v>
      </c>
      <c r="H1104" s="120" t="n">
        <v>3.59</v>
      </c>
      <c r="I1104" s="102"/>
    </row>
    <row r="1105" customFormat="false" ht="15" hidden="false" customHeight="false" outlineLevel="0" collapsed="false">
      <c r="A1105" s="128" t="s">
        <v>434</v>
      </c>
      <c r="B1105" s="128" t="s">
        <v>789</v>
      </c>
      <c r="C1105" s="128" t="s">
        <v>431</v>
      </c>
      <c r="D1105" s="129" t="s">
        <v>790</v>
      </c>
      <c r="E1105" s="128" t="s">
        <v>469</v>
      </c>
      <c r="F1105" s="130" t="n">
        <v>0.0042</v>
      </c>
      <c r="G1105" s="131" t="n">
        <v>446.72</v>
      </c>
      <c r="H1105" s="131" t="n">
        <v>1.87</v>
      </c>
      <c r="I1105" s="102"/>
    </row>
    <row r="1106" customFormat="false" ht="15" hidden="false" customHeight="false" outlineLevel="0" collapsed="false">
      <c r="A1106" s="128" t="s">
        <v>434</v>
      </c>
      <c r="B1106" s="128" t="s">
        <v>527</v>
      </c>
      <c r="C1106" s="128" t="s">
        <v>431</v>
      </c>
      <c r="D1106" s="129" t="s">
        <v>528</v>
      </c>
      <c r="E1106" s="128" t="s">
        <v>526</v>
      </c>
      <c r="F1106" s="130" t="n">
        <v>0.07</v>
      </c>
      <c r="G1106" s="131" t="n">
        <v>23.1</v>
      </c>
      <c r="H1106" s="131" t="n">
        <v>1.61</v>
      </c>
      <c r="I1106" s="102"/>
    </row>
    <row r="1107" customFormat="false" ht="15" hidden="false" customHeight="false" outlineLevel="0" collapsed="false">
      <c r="A1107" s="128" t="s">
        <v>434</v>
      </c>
      <c r="B1107" s="128" t="s">
        <v>525</v>
      </c>
      <c r="C1107" s="128" t="s">
        <v>431</v>
      </c>
      <c r="D1107" s="129" t="s">
        <v>498</v>
      </c>
      <c r="E1107" s="128" t="s">
        <v>526</v>
      </c>
      <c r="F1107" s="130" t="n">
        <v>0.007</v>
      </c>
      <c r="G1107" s="131" t="n">
        <v>16.81</v>
      </c>
      <c r="H1107" s="131" t="n">
        <v>0.11</v>
      </c>
      <c r="I1107" s="102"/>
    </row>
    <row r="1108" customFormat="false" ht="15" hidden="false" customHeight="false" outlineLevel="0" collapsed="false">
      <c r="A1108" s="121"/>
      <c r="B1108" s="121"/>
      <c r="C1108" s="121"/>
      <c r="D1108" s="121"/>
      <c r="E1108" s="121"/>
      <c r="F1108" s="122"/>
      <c r="G1108" s="123"/>
      <c r="H1108" s="124"/>
      <c r="I1108" s="102"/>
    </row>
    <row r="1109" customFormat="false" ht="15" hidden="false" customHeight="false" outlineLevel="0" collapsed="false">
      <c r="A1109" s="125"/>
      <c r="B1109" s="125"/>
      <c r="C1109" s="125"/>
      <c r="D1109" s="125"/>
      <c r="E1109" s="125"/>
      <c r="F1109" s="126"/>
      <c r="G1109" s="127"/>
      <c r="H1109" s="127"/>
      <c r="I1109" s="102"/>
    </row>
    <row r="1110" customFormat="false" ht="15" hidden="false" customHeight="false" outlineLevel="0" collapsed="false">
      <c r="A1110" s="114" t="s">
        <v>1451</v>
      </c>
      <c r="B1110" s="114" t="s">
        <v>418</v>
      </c>
      <c r="C1110" s="114" t="s">
        <v>419</v>
      </c>
      <c r="D1110" s="115" t="s">
        <v>420</v>
      </c>
      <c r="E1110" s="114" t="s">
        <v>421</v>
      </c>
      <c r="F1110" s="116" t="s">
        <v>422</v>
      </c>
      <c r="G1110" s="114" t="s">
        <v>423</v>
      </c>
      <c r="H1110" s="114" t="s">
        <v>424</v>
      </c>
      <c r="I1110" s="102"/>
    </row>
    <row r="1111" customFormat="false" ht="15" hidden="false" customHeight="false" outlineLevel="0" collapsed="false">
      <c r="A1111" s="117" t="s">
        <v>425</v>
      </c>
      <c r="B1111" s="117" t="s">
        <v>792</v>
      </c>
      <c r="C1111" s="117" t="s">
        <v>431</v>
      </c>
      <c r="D1111" s="118" t="s">
        <v>119</v>
      </c>
      <c r="E1111" s="117" t="s">
        <v>451</v>
      </c>
      <c r="F1111" s="119" t="n">
        <v>1</v>
      </c>
      <c r="G1111" s="120" t="n">
        <v>35.39</v>
      </c>
      <c r="H1111" s="120" t="n">
        <v>35.39</v>
      </c>
      <c r="I1111" s="102"/>
    </row>
    <row r="1112" customFormat="false" ht="15" hidden="false" customHeight="false" outlineLevel="0" collapsed="false">
      <c r="A1112" s="128" t="s">
        <v>434</v>
      </c>
      <c r="B1112" s="128" t="s">
        <v>793</v>
      </c>
      <c r="C1112" s="128" t="s">
        <v>431</v>
      </c>
      <c r="D1112" s="129" t="s">
        <v>794</v>
      </c>
      <c r="E1112" s="128" t="s">
        <v>469</v>
      </c>
      <c r="F1112" s="130" t="n">
        <v>0.0293</v>
      </c>
      <c r="G1112" s="131" t="n">
        <v>534.61</v>
      </c>
      <c r="H1112" s="131" t="n">
        <v>15.66</v>
      </c>
      <c r="I1112" s="102"/>
    </row>
    <row r="1113" customFormat="false" ht="15" hidden="false" customHeight="false" outlineLevel="0" collapsed="false">
      <c r="A1113" s="128" t="s">
        <v>434</v>
      </c>
      <c r="B1113" s="128" t="s">
        <v>527</v>
      </c>
      <c r="C1113" s="128" t="s">
        <v>431</v>
      </c>
      <c r="D1113" s="129" t="s">
        <v>528</v>
      </c>
      <c r="E1113" s="128" t="s">
        <v>526</v>
      </c>
      <c r="F1113" s="130" t="n">
        <v>0.4</v>
      </c>
      <c r="G1113" s="131" t="n">
        <v>23.1</v>
      </c>
      <c r="H1113" s="131" t="n">
        <v>9.24</v>
      </c>
      <c r="I1113" s="102"/>
    </row>
    <row r="1114" customFormat="false" ht="15" hidden="false" customHeight="false" outlineLevel="0" collapsed="false">
      <c r="A1114" s="128" t="s">
        <v>434</v>
      </c>
      <c r="B1114" s="128" t="s">
        <v>525</v>
      </c>
      <c r="C1114" s="128" t="s">
        <v>431</v>
      </c>
      <c r="D1114" s="129" t="s">
        <v>498</v>
      </c>
      <c r="E1114" s="128" t="s">
        <v>526</v>
      </c>
      <c r="F1114" s="130" t="n">
        <v>0.4</v>
      </c>
      <c r="G1114" s="131" t="n">
        <v>16.81</v>
      </c>
      <c r="H1114" s="131" t="n">
        <v>6.72</v>
      </c>
      <c r="I1114" s="102"/>
    </row>
    <row r="1115" customFormat="false" ht="15" hidden="false" customHeight="false" outlineLevel="0" collapsed="false">
      <c r="A1115" s="132" t="s">
        <v>437</v>
      </c>
      <c r="B1115" s="132" t="s">
        <v>795</v>
      </c>
      <c r="C1115" s="132" t="s">
        <v>431</v>
      </c>
      <c r="D1115" s="133" t="s">
        <v>796</v>
      </c>
      <c r="E1115" s="132" t="s">
        <v>451</v>
      </c>
      <c r="F1115" s="134" t="n">
        <v>0.1581</v>
      </c>
      <c r="G1115" s="135" t="n">
        <v>23.86</v>
      </c>
      <c r="H1115" s="135" t="n">
        <v>3.77</v>
      </c>
      <c r="I1115" s="102"/>
    </row>
    <row r="1116" customFormat="false" ht="15" hidden="false" customHeight="false" outlineLevel="0" collapsed="false">
      <c r="A1116" s="121"/>
      <c r="B1116" s="121"/>
      <c r="C1116" s="121"/>
      <c r="D1116" s="121"/>
      <c r="E1116" s="121"/>
      <c r="F1116" s="122"/>
      <c r="G1116" s="123"/>
      <c r="H1116" s="124"/>
      <c r="I1116" s="102"/>
    </row>
    <row r="1117" customFormat="false" ht="15" hidden="false" customHeight="false" outlineLevel="0" collapsed="false">
      <c r="A1117" s="125"/>
      <c r="B1117" s="125"/>
      <c r="C1117" s="125"/>
      <c r="D1117" s="125"/>
      <c r="E1117" s="125"/>
      <c r="F1117" s="126"/>
      <c r="G1117" s="127"/>
      <c r="H1117" s="127"/>
      <c r="I1117" s="102"/>
    </row>
    <row r="1118" customFormat="false" ht="15" hidden="false" customHeight="false" outlineLevel="0" collapsed="false">
      <c r="A1118" s="114" t="s">
        <v>1452</v>
      </c>
      <c r="B1118" s="114" t="s">
        <v>418</v>
      </c>
      <c r="C1118" s="114" t="s">
        <v>419</v>
      </c>
      <c r="D1118" s="115" t="s">
        <v>420</v>
      </c>
      <c r="E1118" s="114" t="s">
        <v>421</v>
      </c>
      <c r="F1118" s="116" t="s">
        <v>422</v>
      </c>
      <c r="G1118" s="114" t="s">
        <v>423</v>
      </c>
      <c r="H1118" s="114" t="s">
        <v>424</v>
      </c>
      <c r="I1118" s="102"/>
    </row>
    <row r="1119" customFormat="false" ht="15" hidden="false" customHeight="false" outlineLevel="0" collapsed="false">
      <c r="A1119" s="117" t="s">
        <v>425</v>
      </c>
      <c r="B1119" s="117" t="s">
        <v>798</v>
      </c>
      <c r="C1119" s="117" t="s">
        <v>427</v>
      </c>
      <c r="D1119" s="118" t="s">
        <v>122</v>
      </c>
      <c r="E1119" s="117" t="s">
        <v>451</v>
      </c>
      <c r="F1119" s="119" t="n">
        <v>1</v>
      </c>
      <c r="G1119" s="136" t="s">
        <v>799</v>
      </c>
      <c r="H1119" s="136" t="s">
        <v>799</v>
      </c>
      <c r="I1119" s="102"/>
    </row>
    <row r="1120" customFormat="false" ht="15" hidden="false" customHeight="false" outlineLevel="0" collapsed="false">
      <c r="A1120" s="128" t="s">
        <v>434</v>
      </c>
      <c r="B1120" s="128" t="s">
        <v>800</v>
      </c>
      <c r="C1120" s="128" t="s">
        <v>427</v>
      </c>
      <c r="D1120" s="129" t="s">
        <v>801</v>
      </c>
      <c r="E1120" s="128" t="s">
        <v>451</v>
      </c>
      <c r="F1120" s="130" t="n">
        <v>1</v>
      </c>
      <c r="G1120" s="138" t="s">
        <v>802</v>
      </c>
      <c r="H1120" s="138" t="s">
        <v>802</v>
      </c>
      <c r="I1120" s="102"/>
    </row>
    <row r="1121" customFormat="false" ht="15" hidden="false" customHeight="false" outlineLevel="0" collapsed="false">
      <c r="A1121" s="128" t="s">
        <v>434</v>
      </c>
      <c r="B1121" s="128" t="s">
        <v>803</v>
      </c>
      <c r="C1121" s="128" t="s">
        <v>427</v>
      </c>
      <c r="D1121" s="129" t="s">
        <v>804</v>
      </c>
      <c r="E1121" s="128" t="s">
        <v>464</v>
      </c>
      <c r="F1121" s="130" t="n">
        <v>0.6111111</v>
      </c>
      <c r="G1121" s="138" t="s">
        <v>805</v>
      </c>
      <c r="H1121" s="138" t="s">
        <v>806</v>
      </c>
      <c r="I1121" s="102"/>
    </row>
    <row r="1122" customFormat="false" ht="15" hidden="false" customHeight="false" outlineLevel="0" collapsed="false">
      <c r="A1122" s="128" t="s">
        <v>434</v>
      </c>
      <c r="B1122" s="128" t="s">
        <v>497</v>
      </c>
      <c r="C1122" s="128" t="s">
        <v>427</v>
      </c>
      <c r="D1122" s="129" t="s">
        <v>498</v>
      </c>
      <c r="E1122" s="128" t="s">
        <v>464</v>
      </c>
      <c r="F1122" s="130" t="n">
        <v>0.3055555</v>
      </c>
      <c r="G1122" s="138" t="s">
        <v>499</v>
      </c>
      <c r="H1122" s="138" t="s">
        <v>807</v>
      </c>
      <c r="I1122" s="102"/>
    </row>
    <row r="1123" customFormat="false" ht="15" hidden="false" customHeight="false" outlineLevel="0" collapsed="false">
      <c r="A1123" s="132" t="s">
        <v>437</v>
      </c>
      <c r="B1123" s="132" t="s">
        <v>808</v>
      </c>
      <c r="C1123" s="132" t="s">
        <v>427</v>
      </c>
      <c r="D1123" s="133" t="s">
        <v>809</v>
      </c>
      <c r="E1123" s="132" t="s">
        <v>479</v>
      </c>
      <c r="F1123" s="134" t="n">
        <v>4.725</v>
      </c>
      <c r="G1123" s="137" t="s">
        <v>810</v>
      </c>
      <c r="H1123" s="137" t="s">
        <v>811</v>
      </c>
      <c r="I1123" s="102"/>
    </row>
    <row r="1124" customFormat="false" ht="15" hidden="false" customHeight="false" outlineLevel="0" collapsed="false">
      <c r="A1124" s="132" t="s">
        <v>437</v>
      </c>
      <c r="B1124" s="132" t="s">
        <v>812</v>
      </c>
      <c r="C1124" s="132" t="s">
        <v>427</v>
      </c>
      <c r="D1124" s="133" t="s">
        <v>813</v>
      </c>
      <c r="E1124" s="132" t="s">
        <v>451</v>
      </c>
      <c r="F1124" s="134" t="n">
        <v>1.05</v>
      </c>
      <c r="G1124" s="137" t="s">
        <v>814</v>
      </c>
      <c r="H1124" s="137" t="s">
        <v>815</v>
      </c>
      <c r="I1124" s="102"/>
    </row>
    <row r="1125" customFormat="false" ht="15" hidden="false" customHeight="false" outlineLevel="0" collapsed="false">
      <c r="A1125" s="121"/>
      <c r="B1125" s="121"/>
      <c r="C1125" s="121"/>
      <c r="D1125" s="121"/>
      <c r="E1125" s="121"/>
      <c r="F1125" s="122"/>
      <c r="G1125" s="123"/>
      <c r="H1125" s="124"/>
      <c r="I1125" s="102"/>
    </row>
    <row r="1126" customFormat="false" ht="15" hidden="false" customHeight="false" outlineLevel="0" collapsed="false">
      <c r="A1126" s="125"/>
      <c r="B1126" s="125"/>
      <c r="C1126" s="125"/>
      <c r="D1126" s="125"/>
      <c r="E1126" s="125"/>
      <c r="F1126" s="126"/>
      <c r="G1126" s="127"/>
      <c r="H1126" s="127"/>
      <c r="I1126" s="102"/>
    </row>
    <row r="1127" customFormat="false" ht="15" hidden="false" customHeight="false" outlineLevel="0" collapsed="false">
      <c r="A1127" s="109" t="s">
        <v>1453</v>
      </c>
      <c r="B1127" s="109"/>
      <c r="C1127" s="109"/>
      <c r="D1127" s="110" t="s">
        <v>374</v>
      </c>
      <c r="E1127" s="111"/>
      <c r="F1127" s="112"/>
      <c r="G1127" s="109"/>
      <c r="H1127" s="113"/>
      <c r="I1127" s="102"/>
    </row>
    <row r="1128" customFormat="false" ht="15" hidden="false" customHeight="false" outlineLevel="0" collapsed="false">
      <c r="A1128" s="114" t="s">
        <v>1454</v>
      </c>
      <c r="B1128" s="114" t="s">
        <v>418</v>
      </c>
      <c r="C1128" s="114" t="s">
        <v>419</v>
      </c>
      <c r="D1128" s="115" t="s">
        <v>420</v>
      </c>
      <c r="E1128" s="114" t="s">
        <v>421</v>
      </c>
      <c r="F1128" s="116" t="s">
        <v>422</v>
      </c>
      <c r="G1128" s="114" t="s">
        <v>423</v>
      </c>
      <c r="H1128" s="114" t="s">
        <v>424</v>
      </c>
      <c r="I1128" s="102"/>
    </row>
    <row r="1129" customFormat="false" ht="15" hidden="false" customHeight="false" outlineLevel="0" collapsed="false">
      <c r="A1129" s="117" t="s">
        <v>425</v>
      </c>
      <c r="B1129" s="117" t="s">
        <v>828</v>
      </c>
      <c r="C1129" s="117" t="s">
        <v>431</v>
      </c>
      <c r="D1129" s="118" t="s">
        <v>376</v>
      </c>
      <c r="E1129" s="117" t="s">
        <v>451</v>
      </c>
      <c r="F1129" s="119" t="n">
        <v>1</v>
      </c>
      <c r="G1129" s="120" t="n">
        <v>9.33</v>
      </c>
      <c r="H1129" s="120" t="n">
        <v>9.33</v>
      </c>
      <c r="I1129" s="102"/>
    </row>
    <row r="1130" customFormat="false" ht="15" hidden="false" customHeight="false" outlineLevel="0" collapsed="false">
      <c r="A1130" s="128" t="s">
        <v>434</v>
      </c>
      <c r="B1130" s="128" t="s">
        <v>819</v>
      </c>
      <c r="C1130" s="128" t="s">
        <v>431</v>
      </c>
      <c r="D1130" s="129" t="s">
        <v>672</v>
      </c>
      <c r="E1130" s="128" t="s">
        <v>526</v>
      </c>
      <c r="F1130" s="130" t="n">
        <v>0.0635</v>
      </c>
      <c r="G1130" s="131" t="n">
        <v>24.16</v>
      </c>
      <c r="H1130" s="131" t="n">
        <v>1.53</v>
      </c>
      <c r="I1130" s="102"/>
    </row>
    <row r="1131" customFormat="false" ht="15" hidden="false" customHeight="false" outlineLevel="0" collapsed="false">
      <c r="A1131" s="132" t="s">
        <v>437</v>
      </c>
      <c r="B1131" s="132" t="s">
        <v>829</v>
      </c>
      <c r="C1131" s="132" t="s">
        <v>431</v>
      </c>
      <c r="D1131" s="133" t="s">
        <v>830</v>
      </c>
      <c r="E1131" s="132" t="s">
        <v>822</v>
      </c>
      <c r="F1131" s="134" t="n">
        <v>0.0575</v>
      </c>
      <c r="G1131" s="135" t="n">
        <v>18.55</v>
      </c>
      <c r="H1131" s="135" t="n">
        <v>1.06</v>
      </c>
      <c r="I1131" s="102"/>
    </row>
    <row r="1132" customFormat="false" ht="15" hidden="false" customHeight="false" outlineLevel="0" collapsed="false">
      <c r="A1132" s="132" t="s">
        <v>437</v>
      </c>
      <c r="B1132" s="132" t="s">
        <v>831</v>
      </c>
      <c r="C1132" s="132" t="s">
        <v>431</v>
      </c>
      <c r="D1132" s="133" t="s">
        <v>832</v>
      </c>
      <c r="E1132" s="132" t="s">
        <v>822</v>
      </c>
      <c r="F1132" s="134" t="n">
        <v>0.1908</v>
      </c>
      <c r="G1132" s="135" t="n">
        <v>35.36</v>
      </c>
      <c r="H1132" s="135" t="n">
        <v>6.74</v>
      </c>
      <c r="I1132" s="102"/>
    </row>
    <row r="1133" customFormat="false" ht="15" hidden="false" customHeight="false" outlineLevel="0" collapsed="false">
      <c r="A1133" s="121"/>
      <c r="B1133" s="121"/>
      <c r="C1133" s="121"/>
      <c r="D1133" s="121"/>
      <c r="E1133" s="121"/>
      <c r="F1133" s="122"/>
      <c r="G1133" s="123"/>
      <c r="H1133" s="124"/>
      <c r="I1133" s="102"/>
    </row>
    <row r="1134" customFormat="false" ht="15" hidden="false" customHeight="false" outlineLevel="0" collapsed="false">
      <c r="A1134" s="125"/>
      <c r="B1134" s="125"/>
      <c r="C1134" s="125"/>
      <c r="D1134" s="125"/>
      <c r="E1134" s="125"/>
      <c r="F1134" s="126"/>
      <c r="G1134" s="127"/>
      <c r="H1134" s="127"/>
      <c r="I1134" s="102"/>
    </row>
    <row r="1135" customFormat="false" ht="15" hidden="false" customHeight="false" outlineLevel="0" collapsed="false">
      <c r="A1135" s="114" t="s">
        <v>1455</v>
      </c>
      <c r="B1135" s="114" t="s">
        <v>418</v>
      </c>
      <c r="C1135" s="114" t="s">
        <v>419</v>
      </c>
      <c r="D1135" s="115" t="s">
        <v>420</v>
      </c>
      <c r="E1135" s="114" t="s">
        <v>421</v>
      </c>
      <c r="F1135" s="116" t="s">
        <v>422</v>
      </c>
      <c r="G1135" s="114" t="s">
        <v>423</v>
      </c>
      <c r="H1135" s="114" t="s">
        <v>424</v>
      </c>
      <c r="I1135" s="102"/>
    </row>
    <row r="1136" customFormat="false" ht="15" hidden="false" customHeight="false" outlineLevel="0" collapsed="false">
      <c r="A1136" s="117" t="s">
        <v>425</v>
      </c>
      <c r="B1136" s="117" t="s">
        <v>834</v>
      </c>
      <c r="C1136" s="117" t="s">
        <v>431</v>
      </c>
      <c r="D1136" s="118" t="s">
        <v>378</v>
      </c>
      <c r="E1136" s="117" t="s">
        <v>451</v>
      </c>
      <c r="F1136" s="119" t="n">
        <v>1</v>
      </c>
      <c r="G1136" s="120" t="n">
        <v>41.47</v>
      </c>
      <c r="H1136" s="120" t="n">
        <v>41.47</v>
      </c>
      <c r="I1136" s="102"/>
    </row>
    <row r="1137" customFormat="false" ht="15" hidden="false" customHeight="false" outlineLevel="0" collapsed="false">
      <c r="A1137" s="128" t="s">
        <v>434</v>
      </c>
      <c r="B1137" s="128" t="s">
        <v>819</v>
      </c>
      <c r="C1137" s="128" t="s">
        <v>431</v>
      </c>
      <c r="D1137" s="129" t="s">
        <v>672</v>
      </c>
      <c r="E1137" s="128" t="s">
        <v>526</v>
      </c>
      <c r="F1137" s="130" t="n">
        <v>1.0531</v>
      </c>
      <c r="G1137" s="131" t="n">
        <v>24.16</v>
      </c>
      <c r="H1137" s="131" t="n">
        <v>25.44</v>
      </c>
      <c r="I1137" s="102"/>
    </row>
    <row r="1138" customFormat="false" ht="15" hidden="false" customHeight="false" outlineLevel="0" collapsed="false">
      <c r="A1138" s="132" t="s">
        <v>437</v>
      </c>
      <c r="B1138" s="132" t="s">
        <v>829</v>
      </c>
      <c r="C1138" s="132" t="s">
        <v>431</v>
      </c>
      <c r="D1138" s="133" t="s">
        <v>830</v>
      </c>
      <c r="E1138" s="132" t="s">
        <v>822</v>
      </c>
      <c r="F1138" s="134" t="n">
        <v>0.124</v>
      </c>
      <c r="G1138" s="135" t="n">
        <v>18.55</v>
      </c>
      <c r="H1138" s="135" t="n">
        <v>2.3</v>
      </c>
      <c r="I1138" s="102"/>
    </row>
    <row r="1139" customFormat="false" ht="15" hidden="false" customHeight="false" outlineLevel="0" collapsed="false">
      <c r="A1139" s="132" t="s">
        <v>437</v>
      </c>
      <c r="B1139" s="132" t="s">
        <v>835</v>
      </c>
      <c r="C1139" s="132" t="s">
        <v>431</v>
      </c>
      <c r="D1139" s="133" t="s">
        <v>836</v>
      </c>
      <c r="E1139" s="132" t="s">
        <v>822</v>
      </c>
      <c r="F1139" s="134" t="n">
        <v>0.4134</v>
      </c>
      <c r="G1139" s="135" t="n">
        <v>33.23</v>
      </c>
      <c r="H1139" s="135" t="n">
        <v>13.73</v>
      </c>
      <c r="I1139" s="102"/>
    </row>
    <row r="1140" customFormat="false" ht="15" hidden="false" customHeight="false" outlineLevel="0" collapsed="false">
      <c r="A1140" s="121"/>
      <c r="B1140" s="121"/>
      <c r="C1140" s="121"/>
      <c r="D1140" s="121"/>
      <c r="E1140" s="121"/>
      <c r="F1140" s="122"/>
      <c r="G1140" s="123"/>
      <c r="H1140" s="124"/>
      <c r="I1140" s="102"/>
    </row>
    <row r="1141" customFormat="false" ht="15" hidden="false" customHeight="false" outlineLevel="0" collapsed="false">
      <c r="A1141" s="125"/>
      <c r="B1141" s="125"/>
      <c r="C1141" s="125"/>
      <c r="D1141" s="125"/>
      <c r="E1141" s="125"/>
      <c r="F1141" s="126"/>
      <c r="G1141" s="127"/>
      <c r="H1141" s="127"/>
      <c r="I1141" s="102"/>
    </row>
    <row r="1142" customFormat="false" ht="15" hidden="false" customHeight="false" outlineLevel="0" collapsed="false">
      <c r="A1142" s="109" t="s">
        <v>1456</v>
      </c>
      <c r="B1142" s="109"/>
      <c r="C1142" s="109"/>
      <c r="D1142" s="110" t="s">
        <v>134</v>
      </c>
      <c r="E1142" s="111"/>
      <c r="F1142" s="112"/>
      <c r="G1142" s="109"/>
      <c r="H1142" s="113"/>
      <c r="I1142" s="102"/>
    </row>
    <row r="1143" customFormat="false" ht="15" hidden="false" customHeight="false" outlineLevel="0" collapsed="false">
      <c r="A1143" s="114" t="s">
        <v>1457</v>
      </c>
      <c r="B1143" s="114" t="s">
        <v>418</v>
      </c>
      <c r="C1143" s="114" t="s">
        <v>419</v>
      </c>
      <c r="D1143" s="115" t="s">
        <v>420</v>
      </c>
      <c r="E1143" s="114" t="s">
        <v>421</v>
      </c>
      <c r="F1143" s="116" t="s">
        <v>422</v>
      </c>
      <c r="G1143" s="114" t="s">
        <v>423</v>
      </c>
      <c r="H1143" s="114" t="s">
        <v>424</v>
      </c>
      <c r="I1143" s="102"/>
    </row>
    <row r="1144" customFormat="false" ht="15" hidden="false" customHeight="false" outlineLevel="0" collapsed="false">
      <c r="A1144" s="117" t="s">
        <v>425</v>
      </c>
      <c r="B1144" s="117" t="s">
        <v>818</v>
      </c>
      <c r="C1144" s="117" t="s">
        <v>431</v>
      </c>
      <c r="D1144" s="118" t="s">
        <v>126</v>
      </c>
      <c r="E1144" s="117" t="s">
        <v>451</v>
      </c>
      <c r="F1144" s="119" t="n">
        <v>1</v>
      </c>
      <c r="G1144" s="120" t="n">
        <v>2.72</v>
      </c>
      <c r="H1144" s="120" t="n">
        <v>2.72</v>
      </c>
      <c r="I1144" s="102"/>
    </row>
    <row r="1145" customFormat="false" ht="15" hidden="false" customHeight="false" outlineLevel="0" collapsed="false">
      <c r="A1145" s="128" t="s">
        <v>434</v>
      </c>
      <c r="B1145" s="128" t="s">
        <v>525</v>
      </c>
      <c r="C1145" s="128" t="s">
        <v>431</v>
      </c>
      <c r="D1145" s="129" t="s">
        <v>498</v>
      </c>
      <c r="E1145" s="128" t="s">
        <v>526</v>
      </c>
      <c r="F1145" s="130" t="n">
        <v>0.014</v>
      </c>
      <c r="G1145" s="131" t="n">
        <v>16.81</v>
      </c>
      <c r="H1145" s="131" t="n">
        <v>0.23</v>
      </c>
      <c r="I1145" s="102"/>
    </row>
    <row r="1146" customFormat="false" ht="15" hidden="false" customHeight="false" outlineLevel="0" collapsed="false">
      <c r="A1146" s="128" t="s">
        <v>434</v>
      </c>
      <c r="B1146" s="128" t="s">
        <v>819</v>
      </c>
      <c r="C1146" s="128" t="s">
        <v>431</v>
      </c>
      <c r="D1146" s="129" t="s">
        <v>672</v>
      </c>
      <c r="E1146" s="128" t="s">
        <v>526</v>
      </c>
      <c r="F1146" s="130" t="n">
        <v>0.039</v>
      </c>
      <c r="G1146" s="131" t="n">
        <v>24.16</v>
      </c>
      <c r="H1146" s="131" t="n">
        <v>0.94</v>
      </c>
      <c r="I1146" s="102"/>
    </row>
    <row r="1147" customFormat="false" ht="15" hidden="false" customHeight="false" outlineLevel="0" collapsed="false">
      <c r="A1147" s="132" t="s">
        <v>437</v>
      </c>
      <c r="B1147" s="132" t="s">
        <v>820</v>
      </c>
      <c r="C1147" s="132" t="s">
        <v>431</v>
      </c>
      <c r="D1147" s="133" t="s">
        <v>821</v>
      </c>
      <c r="E1147" s="132" t="s">
        <v>822</v>
      </c>
      <c r="F1147" s="134" t="n">
        <v>0.16</v>
      </c>
      <c r="G1147" s="135" t="n">
        <v>9.72</v>
      </c>
      <c r="H1147" s="135" t="n">
        <v>1.55</v>
      </c>
      <c r="I1147" s="102"/>
    </row>
    <row r="1148" customFormat="false" ht="15" hidden="false" customHeight="false" outlineLevel="0" collapsed="false">
      <c r="A1148" s="121"/>
      <c r="B1148" s="121"/>
      <c r="C1148" s="121"/>
      <c r="D1148" s="121"/>
      <c r="E1148" s="121"/>
      <c r="F1148" s="122"/>
      <c r="G1148" s="123"/>
      <c r="H1148" s="124"/>
      <c r="I1148" s="102"/>
    </row>
    <row r="1149" customFormat="false" ht="15" hidden="false" customHeight="false" outlineLevel="0" collapsed="false">
      <c r="A1149" s="125"/>
      <c r="B1149" s="125"/>
      <c r="C1149" s="125"/>
      <c r="D1149" s="125"/>
      <c r="E1149" s="125"/>
      <c r="F1149" s="126"/>
      <c r="G1149" s="127"/>
      <c r="H1149" s="127"/>
      <c r="I1149" s="102"/>
    </row>
    <row r="1150" customFormat="false" ht="15" hidden="false" customHeight="false" outlineLevel="0" collapsed="false">
      <c r="A1150" s="114" t="s">
        <v>1458</v>
      </c>
      <c r="B1150" s="114" t="s">
        <v>418</v>
      </c>
      <c r="C1150" s="114" t="s">
        <v>419</v>
      </c>
      <c r="D1150" s="115" t="s">
        <v>420</v>
      </c>
      <c r="E1150" s="114" t="s">
        <v>421</v>
      </c>
      <c r="F1150" s="116" t="s">
        <v>422</v>
      </c>
      <c r="G1150" s="114" t="s">
        <v>423</v>
      </c>
      <c r="H1150" s="114" t="s">
        <v>424</v>
      </c>
      <c r="I1150" s="102"/>
    </row>
    <row r="1151" customFormat="false" ht="15" hidden="false" customHeight="false" outlineLevel="0" collapsed="false">
      <c r="A1151" s="117" t="s">
        <v>425</v>
      </c>
      <c r="B1151" s="117" t="s">
        <v>839</v>
      </c>
      <c r="C1151" s="117" t="s">
        <v>431</v>
      </c>
      <c r="D1151" s="118" t="s">
        <v>136</v>
      </c>
      <c r="E1151" s="117" t="s">
        <v>451</v>
      </c>
      <c r="F1151" s="119" t="n">
        <v>1</v>
      </c>
      <c r="G1151" s="120" t="n">
        <v>14.37</v>
      </c>
      <c r="H1151" s="120" t="n">
        <v>14.37</v>
      </c>
      <c r="I1151" s="102"/>
    </row>
    <row r="1152" customFormat="false" ht="15" hidden="false" customHeight="false" outlineLevel="0" collapsed="false">
      <c r="A1152" s="128" t="s">
        <v>434</v>
      </c>
      <c r="B1152" s="128" t="s">
        <v>525</v>
      </c>
      <c r="C1152" s="128" t="s">
        <v>431</v>
      </c>
      <c r="D1152" s="129" t="s">
        <v>498</v>
      </c>
      <c r="E1152" s="128" t="s">
        <v>526</v>
      </c>
      <c r="F1152" s="130" t="n">
        <v>0.044</v>
      </c>
      <c r="G1152" s="131" t="n">
        <v>16.81</v>
      </c>
      <c r="H1152" s="131" t="n">
        <v>0.73</v>
      </c>
      <c r="I1152" s="102"/>
    </row>
    <row r="1153" customFormat="false" ht="15" hidden="false" customHeight="false" outlineLevel="0" collapsed="false">
      <c r="A1153" s="128" t="s">
        <v>434</v>
      </c>
      <c r="B1153" s="128" t="s">
        <v>819</v>
      </c>
      <c r="C1153" s="128" t="s">
        <v>431</v>
      </c>
      <c r="D1153" s="129" t="s">
        <v>672</v>
      </c>
      <c r="E1153" s="128" t="s">
        <v>526</v>
      </c>
      <c r="F1153" s="130" t="n">
        <v>0.176</v>
      </c>
      <c r="G1153" s="131" t="n">
        <v>24.16</v>
      </c>
      <c r="H1153" s="131" t="n">
        <v>4.25</v>
      </c>
      <c r="I1153" s="102"/>
    </row>
    <row r="1154" customFormat="false" ht="15" hidden="false" customHeight="false" outlineLevel="0" collapsed="false">
      <c r="A1154" s="132" t="s">
        <v>437</v>
      </c>
      <c r="B1154" s="132" t="s">
        <v>840</v>
      </c>
      <c r="C1154" s="132" t="s">
        <v>431</v>
      </c>
      <c r="D1154" s="133" t="s">
        <v>841</v>
      </c>
      <c r="E1154" s="132" t="s">
        <v>60</v>
      </c>
      <c r="F1154" s="134" t="n">
        <v>1.938</v>
      </c>
      <c r="G1154" s="135" t="n">
        <v>4.85</v>
      </c>
      <c r="H1154" s="135" t="n">
        <v>9.39</v>
      </c>
      <c r="I1154" s="102"/>
    </row>
    <row r="1155" customFormat="false" ht="15" hidden="false" customHeight="false" outlineLevel="0" collapsed="false">
      <c r="A1155" s="121"/>
      <c r="B1155" s="121"/>
      <c r="C1155" s="121"/>
      <c r="D1155" s="121"/>
      <c r="E1155" s="121"/>
      <c r="F1155" s="122"/>
      <c r="G1155" s="123"/>
      <c r="H1155" s="124"/>
      <c r="I1155" s="102"/>
    </row>
    <row r="1156" customFormat="false" ht="15" hidden="false" customHeight="false" outlineLevel="0" collapsed="false">
      <c r="A1156" s="125"/>
      <c r="B1156" s="125"/>
      <c r="C1156" s="125"/>
      <c r="D1156" s="125"/>
      <c r="E1156" s="125"/>
      <c r="F1156" s="126"/>
      <c r="G1156" s="127"/>
      <c r="H1156" s="127"/>
      <c r="I1156" s="102"/>
    </row>
    <row r="1157" customFormat="false" ht="15" hidden="false" customHeight="false" outlineLevel="0" collapsed="false">
      <c r="A1157" s="109" t="s">
        <v>1459</v>
      </c>
      <c r="B1157" s="109"/>
      <c r="C1157" s="109"/>
      <c r="D1157" s="110" t="s">
        <v>138</v>
      </c>
      <c r="E1157" s="111"/>
      <c r="F1157" s="112"/>
      <c r="G1157" s="109"/>
      <c r="H1157" s="113"/>
      <c r="I1157" s="102"/>
    </row>
    <row r="1158" customFormat="false" ht="15" hidden="false" customHeight="false" outlineLevel="0" collapsed="false">
      <c r="A1158" s="114" t="s">
        <v>1460</v>
      </c>
      <c r="B1158" s="114" t="s">
        <v>418</v>
      </c>
      <c r="C1158" s="114" t="s">
        <v>419</v>
      </c>
      <c r="D1158" s="115" t="s">
        <v>420</v>
      </c>
      <c r="E1158" s="114" t="s">
        <v>421</v>
      </c>
      <c r="F1158" s="116" t="s">
        <v>422</v>
      </c>
      <c r="G1158" s="114" t="s">
        <v>423</v>
      </c>
      <c r="H1158" s="114" t="s">
        <v>424</v>
      </c>
      <c r="I1158" s="102"/>
    </row>
    <row r="1159" customFormat="false" ht="15" hidden="false" customHeight="false" outlineLevel="0" collapsed="false">
      <c r="A1159" s="117" t="s">
        <v>425</v>
      </c>
      <c r="B1159" s="117" t="s">
        <v>844</v>
      </c>
      <c r="C1159" s="117" t="s">
        <v>431</v>
      </c>
      <c r="D1159" s="118" t="s">
        <v>140</v>
      </c>
      <c r="E1159" s="117" t="s">
        <v>451</v>
      </c>
      <c r="F1159" s="119" t="n">
        <v>1</v>
      </c>
      <c r="G1159" s="120" t="n">
        <v>47.11</v>
      </c>
      <c r="H1159" s="120" t="n">
        <v>47.11</v>
      </c>
      <c r="I1159" s="102"/>
    </row>
    <row r="1160" customFormat="false" ht="15" hidden="false" customHeight="false" outlineLevel="0" collapsed="false">
      <c r="A1160" s="128" t="s">
        <v>434</v>
      </c>
      <c r="B1160" s="128" t="s">
        <v>525</v>
      </c>
      <c r="C1160" s="128" t="s">
        <v>431</v>
      </c>
      <c r="D1160" s="129" t="s">
        <v>498</v>
      </c>
      <c r="E1160" s="128" t="s">
        <v>526</v>
      </c>
      <c r="F1160" s="130" t="n">
        <v>0.15</v>
      </c>
      <c r="G1160" s="131" t="n">
        <v>16.81</v>
      </c>
      <c r="H1160" s="131" t="n">
        <v>2.52</v>
      </c>
      <c r="I1160" s="102"/>
    </row>
    <row r="1161" customFormat="false" ht="15" hidden="false" customHeight="false" outlineLevel="0" collapsed="false">
      <c r="A1161" s="128" t="s">
        <v>434</v>
      </c>
      <c r="B1161" s="128" t="s">
        <v>845</v>
      </c>
      <c r="C1161" s="128" t="s">
        <v>431</v>
      </c>
      <c r="D1161" s="129" t="s">
        <v>846</v>
      </c>
      <c r="E1161" s="128" t="s">
        <v>526</v>
      </c>
      <c r="F1161" s="130" t="n">
        <v>0.26</v>
      </c>
      <c r="G1161" s="131" t="n">
        <v>24.54</v>
      </c>
      <c r="H1161" s="131" t="n">
        <v>6.38</v>
      </c>
      <c r="I1161" s="102"/>
    </row>
    <row r="1162" customFormat="false" ht="15" hidden="false" customHeight="false" outlineLevel="0" collapsed="false">
      <c r="A1162" s="132" t="s">
        <v>437</v>
      </c>
      <c r="B1162" s="132" t="s">
        <v>847</v>
      </c>
      <c r="C1162" s="132" t="s">
        <v>431</v>
      </c>
      <c r="D1162" s="133" t="s">
        <v>848</v>
      </c>
      <c r="E1162" s="132" t="s">
        <v>60</v>
      </c>
      <c r="F1162" s="134" t="n">
        <v>6.14</v>
      </c>
      <c r="G1162" s="135" t="n">
        <v>0.63</v>
      </c>
      <c r="H1162" s="135" t="n">
        <v>3.86</v>
      </c>
      <c r="I1162" s="102"/>
    </row>
    <row r="1163" customFormat="false" ht="15" hidden="false" customHeight="false" outlineLevel="0" collapsed="false">
      <c r="A1163" s="132" t="s">
        <v>437</v>
      </c>
      <c r="B1163" s="132" t="s">
        <v>849</v>
      </c>
      <c r="C1163" s="132" t="s">
        <v>431</v>
      </c>
      <c r="D1163" s="133" t="s">
        <v>850</v>
      </c>
      <c r="E1163" s="132" t="s">
        <v>451</v>
      </c>
      <c r="F1163" s="134" t="n">
        <v>1.06</v>
      </c>
      <c r="G1163" s="135" t="n">
        <v>31.75</v>
      </c>
      <c r="H1163" s="135" t="n">
        <v>33.65</v>
      </c>
      <c r="I1163" s="102"/>
    </row>
    <row r="1164" customFormat="false" ht="15" hidden="false" customHeight="false" outlineLevel="0" collapsed="false">
      <c r="A1164" s="132" t="s">
        <v>437</v>
      </c>
      <c r="B1164" s="132" t="s">
        <v>851</v>
      </c>
      <c r="C1164" s="132" t="s">
        <v>431</v>
      </c>
      <c r="D1164" s="133" t="s">
        <v>852</v>
      </c>
      <c r="E1164" s="132" t="s">
        <v>60</v>
      </c>
      <c r="F1164" s="134" t="n">
        <v>0.19</v>
      </c>
      <c r="G1164" s="135" t="n">
        <v>3.69</v>
      </c>
      <c r="H1164" s="135" t="n">
        <v>0.7</v>
      </c>
      <c r="I1164" s="102"/>
    </row>
    <row r="1165" customFormat="false" ht="15" hidden="false" customHeight="false" outlineLevel="0" collapsed="false">
      <c r="A1165" s="121"/>
      <c r="B1165" s="121"/>
      <c r="C1165" s="121"/>
      <c r="D1165" s="121"/>
      <c r="E1165" s="121"/>
      <c r="F1165" s="122"/>
      <c r="G1165" s="123"/>
      <c r="H1165" s="124"/>
      <c r="I1165" s="102"/>
    </row>
    <row r="1166" customFormat="false" ht="15" hidden="false" customHeight="false" outlineLevel="0" collapsed="false">
      <c r="A1166" s="125"/>
      <c r="B1166" s="125"/>
      <c r="C1166" s="125"/>
      <c r="D1166" s="125"/>
      <c r="E1166" s="125"/>
      <c r="F1166" s="126"/>
      <c r="G1166" s="127"/>
      <c r="H1166" s="127"/>
      <c r="I1166" s="102"/>
    </row>
    <row r="1167" customFormat="false" ht="15" hidden="false" customHeight="false" outlineLevel="0" collapsed="false">
      <c r="A1167" s="109" t="s">
        <v>1461</v>
      </c>
      <c r="B1167" s="109"/>
      <c r="C1167" s="109"/>
      <c r="D1167" s="110" t="s">
        <v>385</v>
      </c>
      <c r="E1167" s="111"/>
      <c r="F1167" s="112"/>
      <c r="G1167" s="109"/>
      <c r="H1167" s="113"/>
      <c r="I1167" s="102"/>
    </row>
    <row r="1168" customFormat="false" ht="15" hidden="false" customHeight="false" outlineLevel="0" collapsed="false">
      <c r="A1168" s="114" t="s">
        <v>1462</v>
      </c>
      <c r="B1168" s="114" t="s">
        <v>418</v>
      </c>
      <c r="C1168" s="114" t="s">
        <v>419</v>
      </c>
      <c r="D1168" s="115" t="s">
        <v>420</v>
      </c>
      <c r="E1168" s="114" t="s">
        <v>421</v>
      </c>
      <c r="F1168" s="116" t="s">
        <v>422</v>
      </c>
      <c r="G1168" s="114" t="s">
        <v>423</v>
      </c>
      <c r="H1168" s="114" t="s">
        <v>424</v>
      </c>
      <c r="I1168" s="102"/>
    </row>
    <row r="1169" customFormat="false" ht="15" hidden="false" customHeight="false" outlineLevel="0" collapsed="false">
      <c r="A1169" s="117" t="s">
        <v>425</v>
      </c>
      <c r="B1169" s="117" t="s">
        <v>919</v>
      </c>
      <c r="C1169" s="117" t="s">
        <v>427</v>
      </c>
      <c r="D1169" s="118" t="s">
        <v>387</v>
      </c>
      <c r="E1169" s="117" t="s">
        <v>451</v>
      </c>
      <c r="F1169" s="119" t="n">
        <v>1</v>
      </c>
      <c r="G1169" s="136" t="s">
        <v>921</v>
      </c>
      <c r="H1169" s="136" t="s">
        <v>921</v>
      </c>
      <c r="I1169" s="102"/>
    </row>
    <row r="1170" customFormat="false" ht="15" hidden="false" customHeight="false" outlineLevel="0" collapsed="false">
      <c r="A1170" s="128" t="s">
        <v>434</v>
      </c>
      <c r="B1170" s="128" t="s">
        <v>879</v>
      </c>
      <c r="C1170" s="128" t="s">
        <v>427</v>
      </c>
      <c r="D1170" s="129" t="s">
        <v>880</v>
      </c>
      <c r="E1170" s="128" t="s">
        <v>451</v>
      </c>
      <c r="F1170" s="130" t="n">
        <v>1</v>
      </c>
      <c r="G1170" s="138" t="s">
        <v>881</v>
      </c>
      <c r="H1170" s="138" t="s">
        <v>881</v>
      </c>
      <c r="I1170" s="102"/>
    </row>
    <row r="1171" customFormat="false" ht="15" hidden="false" customHeight="false" outlineLevel="0" collapsed="false">
      <c r="A1171" s="132" t="s">
        <v>437</v>
      </c>
      <c r="B1171" s="132" t="s">
        <v>922</v>
      </c>
      <c r="C1171" s="132" t="s">
        <v>427</v>
      </c>
      <c r="D1171" s="133" t="s">
        <v>923</v>
      </c>
      <c r="E1171" s="132" t="s">
        <v>451</v>
      </c>
      <c r="F1171" s="134" t="n">
        <v>1</v>
      </c>
      <c r="G1171" s="137" t="s">
        <v>924</v>
      </c>
      <c r="H1171" s="137" t="s">
        <v>924</v>
      </c>
      <c r="I1171" s="102"/>
    </row>
    <row r="1172" customFormat="false" ht="15" hidden="false" customHeight="false" outlineLevel="0" collapsed="false">
      <c r="A1172" s="121"/>
      <c r="B1172" s="121"/>
      <c r="C1172" s="121"/>
      <c r="D1172" s="121"/>
      <c r="E1172" s="121"/>
      <c r="F1172" s="122"/>
      <c r="G1172" s="123"/>
      <c r="H1172" s="124"/>
      <c r="I1172" s="102"/>
    </row>
    <row r="1173" customFormat="false" ht="15" hidden="false" customHeight="false" outlineLevel="0" collapsed="false">
      <c r="A1173" s="125"/>
      <c r="B1173" s="125"/>
      <c r="C1173" s="125"/>
      <c r="D1173" s="125"/>
      <c r="E1173" s="125"/>
      <c r="F1173" s="126"/>
      <c r="G1173" s="127"/>
      <c r="H1173" s="127"/>
      <c r="I1173" s="102"/>
    </row>
    <row r="1174" customFormat="false" ht="15" hidden="false" customHeight="false" outlineLevel="0" collapsed="false">
      <c r="A1174" s="114" t="s">
        <v>1463</v>
      </c>
      <c r="B1174" s="114" t="s">
        <v>418</v>
      </c>
      <c r="C1174" s="114" t="s">
        <v>419</v>
      </c>
      <c r="D1174" s="115" t="s">
        <v>420</v>
      </c>
      <c r="E1174" s="114" t="s">
        <v>421</v>
      </c>
      <c r="F1174" s="116" t="s">
        <v>422</v>
      </c>
      <c r="G1174" s="114" t="s">
        <v>423</v>
      </c>
      <c r="H1174" s="114" t="s">
        <v>424</v>
      </c>
      <c r="I1174" s="102"/>
    </row>
    <row r="1175" customFormat="false" ht="15" hidden="false" customHeight="false" outlineLevel="0" collapsed="false">
      <c r="A1175" s="117" t="s">
        <v>425</v>
      </c>
      <c r="B1175" s="117" t="s">
        <v>1464</v>
      </c>
      <c r="C1175" s="117" t="s">
        <v>628</v>
      </c>
      <c r="D1175" s="118" t="s">
        <v>390</v>
      </c>
      <c r="E1175" s="117" t="s">
        <v>1465</v>
      </c>
      <c r="F1175" s="119" t="n">
        <v>1</v>
      </c>
      <c r="G1175" s="120" t="n">
        <v>72.94</v>
      </c>
      <c r="H1175" s="120" t="n">
        <v>72.94</v>
      </c>
      <c r="I1175" s="102"/>
    </row>
    <row r="1176" customFormat="false" ht="15" hidden="false" customHeight="false" outlineLevel="0" collapsed="false">
      <c r="A1176" s="128" t="s">
        <v>434</v>
      </c>
      <c r="B1176" s="128" t="s">
        <v>527</v>
      </c>
      <c r="C1176" s="128" t="s">
        <v>431</v>
      </c>
      <c r="D1176" s="129" t="s">
        <v>528</v>
      </c>
      <c r="E1176" s="128" t="s">
        <v>526</v>
      </c>
      <c r="F1176" s="130" t="n">
        <v>0.6</v>
      </c>
      <c r="G1176" s="131" t="n">
        <v>23.1</v>
      </c>
      <c r="H1176" s="131" t="n">
        <v>13.86</v>
      </c>
      <c r="I1176" s="102"/>
    </row>
    <row r="1177" customFormat="false" ht="15" hidden="false" customHeight="false" outlineLevel="0" collapsed="false">
      <c r="A1177" s="132" t="s">
        <v>437</v>
      </c>
      <c r="B1177" s="132" t="s">
        <v>1466</v>
      </c>
      <c r="C1177" s="132" t="s">
        <v>431</v>
      </c>
      <c r="D1177" s="133" t="s">
        <v>1467</v>
      </c>
      <c r="E1177" s="132" t="s">
        <v>60</v>
      </c>
      <c r="F1177" s="134" t="n">
        <v>2.8</v>
      </c>
      <c r="G1177" s="135" t="n">
        <v>21.1</v>
      </c>
      <c r="H1177" s="135" t="n">
        <v>59.08</v>
      </c>
      <c r="I1177" s="102"/>
    </row>
    <row r="1178" customFormat="false" ht="15" hidden="false" customHeight="false" outlineLevel="0" collapsed="false">
      <c r="A1178" s="121"/>
      <c r="B1178" s="121"/>
      <c r="C1178" s="121"/>
      <c r="D1178" s="121"/>
      <c r="E1178" s="121"/>
      <c r="F1178" s="122"/>
      <c r="G1178" s="123"/>
      <c r="H1178" s="124"/>
      <c r="I1178" s="102"/>
    </row>
    <row r="1179" customFormat="false" ht="15" hidden="false" customHeight="false" outlineLevel="0" collapsed="false">
      <c r="A1179" s="125"/>
      <c r="B1179" s="125"/>
      <c r="C1179" s="125"/>
      <c r="D1179" s="125"/>
      <c r="E1179" s="125"/>
      <c r="F1179" s="126"/>
      <c r="G1179" s="127"/>
      <c r="H1179" s="127"/>
      <c r="I1179" s="102"/>
    </row>
    <row r="1180" customFormat="false" ht="15" hidden="false" customHeight="false" outlineLevel="0" collapsed="false">
      <c r="A1180" s="109" t="s">
        <v>1468</v>
      </c>
      <c r="B1180" s="109"/>
      <c r="C1180" s="109"/>
      <c r="D1180" s="110" t="s">
        <v>190</v>
      </c>
      <c r="E1180" s="111"/>
      <c r="F1180" s="112"/>
      <c r="G1180" s="109"/>
      <c r="H1180" s="113"/>
      <c r="I1180" s="102"/>
    </row>
    <row r="1181" customFormat="false" ht="15" hidden="false" customHeight="false" outlineLevel="0" collapsed="false">
      <c r="A1181" s="114" t="s">
        <v>1469</v>
      </c>
      <c r="B1181" s="114" t="s">
        <v>418</v>
      </c>
      <c r="C1181" s="114" t="s">
        <v>419</v>
      </c>
      <c r="D1181" s="115" t="s">
        <v>420</v>
      </c>
      <c r="E1181" s="114" t="s">
        <v>421</v>
      </c>
      <c r="F1181" s="116" t="s">
        <v>422</v>
      </c>
      <c r="G1181" s="114" t="s">
        <v>423</v>
      </c>
      <c r="H1181" s="114" t="s">
        <v>424</v>
      </c>
      <c r="I1181" s="102"/>
    </row>
    <row r="1182" customFormat="false" ht="15" hidden="false" customHeight="false" outlineLevel="0" collapsed="false">
      <c r="A1182" s="117" t="s">
        <v>425</v>
      </c>
      <c r="B1182" s="117" t="s">
        <v>1018</v>
      </c>
      <c r="C1182" s="117" t="s">
        <v>431</v>
      </c>
      <c r="D1182" s="118" t="s">
        <v>196</v>
      </c>
      <c r="E1182" s="117" t="s">
        <v>8</v>
      </c>
      <c r="F1182" s="119" t="n">
        <v>1</v>
      </c>
      <c r="G1182" s="120" t="n">
        <v>45.41</v>
      </c>
      <c r="H1182" s="120" t="n">
        <v>45.41</v>
      </c>
      <c r="I1182" s="102"/>
    </row>
    <row r="1183" customFormat="false" ht="15" hidden="false" customHeight="false" outlineLevel="0" collapsed="false">
      <c r="A1183" s="128" t="s">
        <v>434</v>
      </c>
      <c r="B1183" s="128" t="s">
        <v>1019</v>
      </c>
      <c r="C1183" s="128" t="s">
        <v>431</v>
      </c>
      <c r="D1183" s="129" t="s">
        <v>1020</v>
      </c>
      <c r="E1183" s="128" t="s">
        <v>526</v>
      </c>
      <c r="F1183" s="130" t="n">
        <v>0.1525</v>
      </c>
      <c r="G1183" s="131" t="n">
        <v>22.49</v>
      </c>
      <c r="H1183" s="131" t="n">
        <v>3.42</v>
      </c>
      <c r="I1183" s="102"/>
    </row>
    <row r="1184" customFormat="false" ht="15" hidden="false" customHeight="false" outlineLevel="0" collapsed="false">
      <c r="A1184" s="128" t="s">
        <v>434</v>
      </c>
      <c r="B1184" s="128" t="s">
        <v>525</v>
      </c>
      <c r="C1184" s="128" t="s">
        <v>431</v>
      </c>
      <c r="D1184" s="129" t="s">
        <v>498</v>
      </c>
      <c r="E1184" s="128" t="s">
        <v>526</v>
      </c>
      <c r="F1184" s="130" t="n">
        <v>0.0481</v>
      </c>
      <c r="G1184" s="131" t="n">
        <v>16.81</v>
      </c>
      <c r="H1184" s="131" t="n">
        <v>0.8</v>
      </c>
      <c r="I1184" s="102"/>
    </row>
    <row r="1185" customFormat="false" ht="15" hidden="false" customHeight="false" outlineLevel="0" collapsed="false">
      <c r="A1185" s="132" t="s">
        <v>437</v>
      </c>
      <c r="B1185" s="132" t="s">
        <v>1021</v>
      </c>
      <c r="C1185" s="132" t="s">
        <v>431</v>
      </c>
      <c r="D1185" s="133" t="s">
        <v>1022</v>
      </c>
      <c r="E1185" s="132" t="s">
        <v>8</v>
      </c>
      <c r="F1185" s="134" t="n">
        <v>0.021</v>
      </c>
      <c r="G1185" s="135" t="n">
        <v>4.15</v>
      </c>
      <c r="H1185" s="135" t="n">
        <v>0.08</v>
      </c>
      <c r="I1185" s="102"/>
    </row>
    <row r="1186" customFormat="false" ht="15" hidden="false" customHeight="false" outlineLevel="0" collapsed="false">
      <c r="A1186" s="132" t="s">
        <v>437</v>
      </c>
      <c r="B1186" s="132" t="s">
        <v>1023</v>
      </c>
      <c r="C1186" s="132" t="s">
        <v>431</v>
      </c>
      <c r="D1186" s="133" t="s">
        <v>1024</v>
      </c>
      <c r="E1186" s="132" t="s">
        <v>8</v>
      </c>
      <c r="F1186" s="134" t="n">
        <v>1</v>
      </c>
      <c r="G1186" s="135" t="n">
        <v>41.11</v>
      </c>
      <c r="H1186" s="135" t="n">
        <v>41.11</v>
      </c>
      <c r="I1186" s="102"/>
    </row>
    <row r="1187" customFormat="false" ht="15" hidden="false" customHeight="false" outlineLevel="0" collapsed="false">
      <c r="A1187" s="121"/>
      <c r="B1187" s="121"/>
      <c r="C1187" s="121"/>
      <c r="D1187" s="121"/>
      <c r="E1187" s="121"/>
      <c r="F1187" s="122"/>
      <c r="G1187" s="123"/>
      <c r="H1187" s="124"/>
      <c r="I1187" s="102"/>
    </row>
    <row r="1188" customFormat="false" ht="15" hidden="false" customHeight="false" outlineLevel="0" collapsed="false">
      <c r="A1188" s="125"/>
      <c r="B1188" s="125"/>
      <c r="C1188" s="125"/>
      <c r="D1188" s="125"/>
      <c r="E1188" s="125"/>
      <c r="F1188" s="126"/>
      <c r="G1188" s="127"/>
      <c r="H1188" s="127"/>
      <c r="I1188" s="102"/>
    </row>
    <row r="1189" customFormat="false" ht="15" hidden="false" customHeight="false" outlineLevel="0" collapsed="false">
      <c r="A1189" s="114" t="s">
        <v>1470</v>
      </c>
      <c r="B1189" s="114" t="s">
        <v>418</v>
      </c>
      <c r="C1189" s="114" t="s">
        <v>419</v>
      </c>
      <c r="D1189" s="115" t="s">
        <v>420</v>
      </c>
      <c r="E1189" s="114" t="s">
        <v>421</v>
      </c>
      <c r="F1189" s="116" t="s">
        <v>422</v>
      </c>
      <c r="G1189" s="114" t="s">
        <v>423</v>
      </c>
      <c r="H1189" s="114" t="s">
        <v>424</v>
      </c>
      <c r="I1189" s="102"/>
    </row>
    <row r="1190" customFormat="false" ht="15" hidden="false" customHeight="false" outlineLevel="0" collapsed="false">
      <c r="A1190" s="117" t="s">
        <v>425</v>
      </c>
      <c r="B1190" s="117" t="s">
        <v>1220</v>
      </c>
      <c r="C1190" s="117" t="s">
        <v>431</v>
      </c>
      <c r="D1190" s="118" t="s">
        <v>258</v>
      </c>
      <c r="E1190" s="117" t="s">
        <v>8</v>
      </c>
      <c r="F1190" s="119" t="n">
        <v>1</v>
      </c>
      <c r="G1190" s="120" t="n">
        <v>16.07</v>
      </c>
      <c r="H1190" s="120" t="n">
        <v>16.07</v>
      </c>
      <c r="I1190" s="102"/>
    </row>
    <row r="1191" customFormat="false" ht="15" hidden="false" customHeight="false" outlineLevel="0" collapsed="false">
      <c r="A1191" s="128" t="s">
        <v>434</v>
      </c>
      <c r="B1191" s="128" t="s">
        <v>1031</v>
      </c>
      <c r="C1191" s="128" t="s">
        <v>431</v>
      </c>
      <c r="D1191" s="129" t="s">
        <v>1032</v>
      </c>
      <c r="E1191" s="128" t="s">
        <v>526</v>
      </c>
      <c r="F1191" s="130" t="n">
        <v>0.15</v>
      </c>
      <c r="G1191" s="131" t="n">
        <v>18.01</v>
      </c>
      <c r="H1191" s="131" t="n">
        <v>2.7</v>
      </c>
      <c r="I1191" s="102"/>
    </row>
    <row r="1192" customFormat="false" ht="15" hidden="false" customHeight="false" outlineLevel="0" collapsed="false">
      <c r="A1192" s="128" t="s">
        <v>434</v>
      </c>
      <c r="B1192" s="128" t="s">
        <v>1019</v>
      </c>
      <c r="C1192" s="128" t="s">
        <v>431</v>
      </c>
      <c r="D1192" s="129" t="s">
        <v>1020</v>
      </c>
      <c r="E1192" s="128" t="s">
        <v>526</v>
      </c>
      <c r="F1192" s="130" t="n">
        <v>0.15</v>
      </c>
      <c r="G1192" s="131" t="n">
        <v>22.49</v>
      </c>
      <c r="H1192" s="131" t="n">
        <v>3.37</v>
      </c>
      <c r="I1192" s="102"/>
    </row>
    <row r="1193" customFormat="false" ht="15" hidden="false" customHeight="false" outlineLevel="0" collapsed="false">
      <c r="A1193" s="132" t="s">
        <v>437</v>
      </c>
      <c r="B1193" s="132" t="s">
        <v>1033</v>
      </c>
      <c r="C1193" s="132" t="s">
        <v>431</v>
      </c>
      <c r="D1193" s="133" t="s">
        <v>1034</v>
      </c>
      <c r="E1193" s="132" t="s">
        <v>8</v>
      </c>
      <c r="F1193" s="134" t="n">
        <v>0.007</v>
      </c>
      <c r="G1193" s="135" t="n">
        <v>55.4</v>
      </c>
      <c r="H1193" s="135" t="n">
        <v>0.38</v>
      </c>
      <c r="I1193" s="102"/>
    </row>
    <row r="1194" customFormat="false" ht="15" hidden="false" customHeight="false" outlineLevel="0" collapsed="false">
      <c r="A1194" s="132" t="s">
        <v>437</v>
      </c>
      <c r="B1194" s="132" t="s">
        <v>1035</v>
      </c>
      <c r="C1194" s="132" t="s">
        <v>431</v>
      </c>
      <c r="D1194" s="133" t="s">
        <v>1036</v>
      </c>
      <c r="E1194" s="132" t="s">
        <v>8</v>
      </c>
      <c r="F1194" s="134" t="n">
        <v>0.05</v>
      </c>
      <c r="G1194" s="135" t="n">
        <v>2.06</v>
      </c>
      <c r="H1194" s="135" t="n">
        <v>0.1</v>
      </c>
      <c r="I1194" s="102"/>
    </row>
    <row r="1195" customFormat="false" ht="15" hidden="false" customHeight="false" outlineLevel="0" collapsed="false">
      <c r="A1195" s="132" t="s">
        <v>437</v>
      </c>
      <c r="B1195" s="132" t="s">
        <v>1221</v>
      </c>
      <c r="C1195" s="132" t="s">
        <v>431</v>
      </c>
      <c r="D1195" s="133" t="s">
        <v>1222</v>
      </c>
      <c r="E1195" s="132" t="s">
        <v>8</v>
      </c>
      <c r="F1195" s="134" t="n">
        <v>1</v>
      </c>
      <c r="G1195" s="135" t="n">
        <v>9.02</v>
      </c>
      <c r="H1195" s="135" t="n">
        <v>9.02</v>
      </c>
      <c r="I1195" s="102"/>
    </row>
    <row r="1196" customFormat="false" ht="15" hidden="false" customHeight="false" outlineLevel="0" collapsed="false">
      <c r="A1196" s="132" t="s">
        <v>437</v>
      </c>
      <c r="B1196" s="132" t="s">
        <v>1037</v>
      </c>
      <c r="C1196" s="132" t="s">
        <v>431</v>
      </c>
      <c r="D1196" s="133" t="s">
        <v>1038</v>
      </c>
      <c r="E1196" s="132" t="s">
        <v>8</v>
      </c>
      <c r="F1196" s="134" t="n">
        <v>0.008</v>
      </c>
      <c r="G1196" s="135" t="n">
        <v>62.76</v>
      </c>
      <c r="H1196" s="135" t="n">
        <v>0.5</v>
      </c>
      <c r="I1196" s="102"/>
    </row>
    <row r="1197" customFormat="false" ht="15" hidden="false" customHeight="false" outlineLevel="0" collapsed="false">
      <c r="A1197" s="121"/>
      <c r="B1197" s="121"/>
      <c r="C1197" s="121"/>
      <c r="D1197" s="121"/>
      <c r="E1197" s="121"/>
      <c r="F1197" s="122"/>
      <c r="G1197" s="123"/>
      <c r="H1197" s="124"/>
      <c r="I1197" s="102"/>
    </row>
    <row r="1198" customFormat="false" ht="15" hidden="false" customHeight="false" outlineLevel="0" collapsed="false">
      <c r="A1198" s="125"/>
      <c r="B1198" s="125"/>
      <c r="C1198" s="125"/>
      <c r="D1198" s="125"/>
      <c r="E1198" s="125"/>
      <c r="F1198" s="126"/>
      <c r="G1198" s="127"/>
      <c r="H1198" s="127"/>
      <c r="I1198" s="102"/>
    </row>
    <row r="1199" customFormat="false" ht="15" hidden="false" customHeight="false" outlineLevel="0" collapsed="false">
      <c r="A1199" s="114" t="s">
        <v>1471</v>
      </c>
      <c r="B1199" s="114" t="s">
        <v>418</v>
      </c>
      <c r="C1199" s="114" t="s">
        <v>419</v>
      </c>
      <c r="D1199" s="115" t="s">
        <v>420</v>
      </c>
      <c r="E1199" s="114" t="s">
        <v>421</v>
      </c>
      <c r="F1199" s="116" t="s">
        <v>422</v>
      </c>
      <c r="G1199" s="114" t="s">
        <v>423</v>
      </c>
      <c r="H1199" s="114" t="s">
        <v>424</v>
      </c>
      <c r="I1199" s="102"/>
    </row>
    <row r="1200" customFormat="false" ht="15" hidden="false" customHeight="false" outlineLevel="0" collapsed="false">
      <c r="A1200" s="117" t="s">
        <v>425</v>
      </c>
      <c r="B1200" s="117" t="s">
        <v>1247</v>
      </c>
      <c r="C1200" s="117" t="s">
        <v>431</v>
      </c>
      <c r="D1200" s="118" t="s">
        <v>271</v>
      </c>
      <c r="E1200" s="117" t="s">
        <v>31</v>
      </c>
      <c r="F1200" s="119" t="n">
        <v>1</v>
      </c>
      <c r="G1200" s="120" t="n">
        <v>20.99</v>
      </c>
      <c r="H1200" s="120" t="n">
        <v>20.99</v>
      </c>
      <c r="I1200" s="102"/>
    </row>
    <row r="1201" customFormat="false" ht="15" hidden="false" customHeight="false" outlineLevel="0" collapsed="false">
      <c r="A1201" s="128" t="s">
        <v>434</v>
      </c>
      <c r="B1201" s="128" t="s">
        <v>1031</v>
      </c>
      <c r="C1201" s="128" t="s">
        <v>431</v>
      </c>
      <c r="D1201" s="129" t="s">
        <v>1032</v>
      </c>
      <c r="E1201" s="128" t="s">
        <v>526</v>
      </c>
      <c r="F1201" s="130" t="n">
        <v>0.369</v>
      </c>
      <c r="G1201" s="131" t="n">
        <v>18.01</v>
      </c>
      <c r="H1201" s="131" t="n">
        <v>6.64</v>
      </c>
      <c r="I1201" s="102"/>
    </row>
    <row r="1202" customFormat="false" ht="15" hidden="false" customHeight="false" outlineLevel="0" collapsed="false">
      <c r="A1202" s="128" t="s">
        <v>434</v>
      </c>
      <c r="B1202" s="128" t="s">
        <v>1019</v>
      </c>
      <c r="C1202" s="128" t="s">
        <v>431</v>
      </c>
      <c r="D1202" s="129" t="s">
        <v>1020</v>
      </c>
      <c r="E1202" s="128" t="s">
        <v>526</v>
      </c>
      <c r="F1202" s="130" t="n">
        <v>0.369</v>
      </c>
      <c r="G1202" s="131" t="n">
        <v>22.49</v>
      </c>
      <c r="H1202" s="131" t="n">
        <v>8.29</v>
      </c>
      <c r="I1202" s="102"/>
    </row>
    <row r="1203" customFormat="false" ht="15" hidden="false" customHeight="false" outlineLevel="0" collapsed="false">
      <c r="A1203" s="132" t="s">
        <v>437</v>
      </c>
      <c r="B1203" s="132" t="s">
        <v>1035</v>
      </c>
      <c r="C1203" s="132" t="s">
        <v>431</v>
      </c>
      <c r="D1203" s="133" t="s">
        <v>1036</v>
      </c>
      <c r="E1203" s="132" t="s">
        <v>8</v>
      </c>
      <c r="F1203" s="134" t="n">
        <v>0.123</v>
      </c>
      <c r="G1203" s="135" t="n">
        <v>2.06</v>
      </c>
      <c r="H1203" s="135" t="n">
        <v>0.25</v>
      </c>
      <c r="I1203" s="102"/>
    </row>
    <row r="1204" customFormat="false" ht="15" hidden="false" customHeight="false" outlineLevel="0" collapsed="false">
      <c r="A1204" s="132" t="s">
        <v>437</v>
      </c>
      <c r="B1204" s="132" t="s">
        <v>1248</v>
      </c>
      <c r="C1204" s="132" t="s">
        <v>431</v>
      </c>
      <c r="D1204" s="133" t="s">
        <v>1249</v>
      </c>
      <c r="E1204" s="132" t="s">
        <v>31</v>
      </c>
      <c r="F1204" s="134" t="n">
        <v>1.061</v>
      </c>
      <c r="G1204" s="135" t="n">
        <v>5.48</v>
      </c>
      <c r="H1204" s="135" t="n">
        <v>5.81</v>
      </c>
      <c r="I1204" s="102"/>
    </row>
    <row r="1205" customFormat="false" ht="15" hidden="false" customHeight="false" outlineLevel="0" collapsed="false">
      <c r="A1205" s="121"/>
      <c r="B1205" s="121"/>
      <c r="C1205" s="121"/>
      <c r="D1205" s="121"/>
      <c r="E1205" s="121"/>
      <c r="F1205" s="122"/>
      <c r="G1205" s="123"/>
      <c r="H1205" s="124"/>
      <c r="I1205" s="102"/>
    </row>
    <row r="1206" customFormat="false" ht="15" hidden="false" customHeight="false" outlineLevel="0" collapsed="false">
      <c r="A1206" s="125"/>
      <c r="B1206" s="125"/>
      <c r="C1206" s="125"/>
      <c r="D1206" s="125"/>
      <c r="E1206" s="125"/>
      <c r="F1206" s="126"/>
      <c r="G1206" s="127"/>
      <c r="H1206" s="127"/>
      <c r="I1206" s="102"/>
    </row>
    <row r="1207" customFormat="false" ht="15" hidden="false" customHeight="false" outlineLevel="0" collapsed="false">
      <c r="A1207" s="114" t="s">
        <v>1472</v>
      </c>
      <c r="B1207" s="114" t="s">
        <v>418</v>
      </c>
      <c r="C1207" s="114" t="s">
        <v>419</v>
      </c>
      <c r="D1207" s="115" t="s">
        <v>420</v>
      </c>
      <c r="E1207" s="114" t="s">
        <v>421</v>
      </c>
      <c r="F1207" s="116" t="s">
        <v>422</v>
      </c>
      <c r="G1207" s="114" t="s">
        <v>423</v>
      </c>
      <c r="H1207" s="114" t="s">
        <v>424</v>
      </c>
      <c r="I1207" s="102"/>
    </row>
    <row r="1208" customFormat="false" ht="15" hidden="false" customHeight="false" outlineLevel="0" collapsed="false">
      <c r="A1208" s="117" t="s">
        <v>425</v>
      </c>
      <c r="B1208" s="117" t="s">
        <v>1231</v>
      </c>
      <c r="C1208" s="117" t="s">
        <v>431</v>
      </c>
      <c r="D1208" s="118" t="s">
        <v>263</v>
      </c>
      <c r="E1208" s="117" t="s">
        <v>8</v>
      </c>
      <c r="F1208" s="119" t="n">
        <v>1</v>
      </c>
      <c r="G1208" s="120" t="n">
        <v>8.13</v>
      </c>
      <c r="H1208" s="120" t="n">
        <v>8.13</v>
      </c>
      <c r="I1208" s="102"/>
    </row>
    <row r="1209" customFormat="false" ht="15" hidden="false" customHeight="false" outlineLevel="0" collapsed="false">
      <c r="A1209" s="128" t="s">
        <v>434</v>
      </c>
      <c r="B1209" s="128" t="s">
        <v>1031</v>
      </c>
      <c r="C1209" s="128" t="s">
        <v>431</v>
      </c>
      <c r="D1209" s="129" t="s">
        <v>1032</v>
      </c>
      <c r="E1209" s="128" t="s">
        <v>526</v>
      </c>
      <c r="F1209" s="130" t="n">
        <v>0.15</v>
      </c>
      <c r="G1209" s="131" t="n">
        <v>18.01</v>
      </c>
      <c r="H1209" s="131" t="n">
        <v>2.7</v>
      </c>
      <c r="I1209" s="102"/>
    </row>
    <row r="1210" customFormat="false" ht="15" hidden="false" customHeight="false" outlineLevel="0" collapsed="false">
      <c r="A1210" s="128" t="s">
        <v>434</v>
      </c>
      <c r="B1210" s="128" t="s">
        <v>1019</v>
      </c>
      <c r="C1210" s="128" t="s">
        <v>431</v>
      </c>
      <c r="D1210" s="129" t="s">
        <v>1020</v>
      </c>
      <c r="E1210" s="128" t="s">
        <v>526</v>
      </c>
      <c r="F1210" s="130" t="n">
        <v>0.15</v>
      </c>
      <c r="G1210" s="131" t="n">
        <v>22.49</v>
      </c>
      <c r="H1210" s="131" t="n">
        <v>3.37</v>
      </c>
      <c r="I1210" s="102"/>
    </row>
    <row r="1211" customFormat="false" ht="15" hidden="false" customHeight="false" outlineLevel="0" collapsed="false">
      <c r="A1211" s="132" t="s">
        <v>437</v>
      </c>
      <c r="B1211" s="132" t="s">
        <v>1033</v>
      </c>
      <c r="C1211" s="132" t="s">
        <v>431</v>
      </c>
      <c r="D1211" s="133" t="s">
        <v>1034</v>
      </c>
      <c r="E1211" s="132" t="s">
        <v>8</v>
      </c>
      <c r="F1211" s="134" t="n">
        <v>0.007</v>
      </c>
      <c r="G1211" s="135" t="n">
        <v>55.4</v>
      </c>
      <c r="H1211" s="135" t="n">
        <v>0.38</v>
      </c>
      <c r="I1211" s="102"/>
    </row>
    <row r="1212" customFormat="false" ht="15" hidden="false" customHeight="false" outlineLevel="0" collapsed="false">
      <c r="A1212" s="132" t="s">
        <v>437</v>
      </c>
      <c r="B1212" s="132" t="s">
        <v>1035</v>
      </c>
      <c r="C1212" s="132" t="s">
        <v>431</v>
      </c>
      <c r="D1212" s="133" t="s">
        <v>1036</v>
      </c>
      <c r="E1212" s="132" t="s">
        <v>8</v>
      </c>
      <c r="F1212" s="134" t="n">
        <v>0.05</v>
      </c>
      <c r="G1212" s="135" t="n">
        <v>2.06</v>
      </c>
      <c r="H1212" s="135" t="n">
        <v>0.1</v>
      </c>
      <c r="I1212" s="102"/>
    </row>
    <row r="1213" customFormat="false" ht="15" hidden="false" customHeight="false" outlineLevel="0" collapsed="false">
      <c r="A1213" s="132" t="s">
        <v>437</v>
      </c>
      <c r="B1213" s="132" t="s">
        <v>1232</v>
      </c>
      <c r="C1213" s="132" t="s">
        <v>431</v>
      </c>
      <c r="D1213" s="133" t="s">
        <v>1233</v>
      </c>
      <c r="E1213" s="132" t="s">
        <v>8</v>
      </c>
      <c r="F1213" s="134" t="n">
        <v>1</v>
      </c>
      <c r="G1213" s="135" t="n">
        <v>1.08</v>
      </c>
      <c r="H1213" s="135" t="n">
        <v>1.08</v>
      </c>
      <c r="I1213" s="102"/>
    </row>
    <row r="1214" customFormat="false" ht="15" hidden="false" customHeight="false" outlineLevel="0" collapsed="false">
      <c r="A1214" s="132" t="s">
        <v>437</v>
      </c>
      <c r="B1214" s="132" t="s">
        <v>1037</v>
      </c>
      <c r="C1214" s="132" t="s">
        <v>431</v>
      </c>
      <c r="D1214" s="133" t="s">
        <v>1038</v>
      </c>
      <c r="E1214" s="132" t="s">
        <v>8</v>
      </c>
      <c r="F1214" s="134" t="n">
        <v>0.008</v>
      </c>
      <c r="G1214" s="135" t="n">
        <v>62.76</v>
      </c>
      <c r="H1214" s="135" t="n">
        <v>0.5</v>
      </c>
      <c r="I1214" s="102"/>
    </row>
    <row r="1215" customFormat="false" ht="15" hidden="false" customHeight="false" outlineLevel="0" collapsed="false">
      <c r="A1215" s="121"/>
      <c r="B1215" s="121"/>
      <c r="C1215" s="121"/>
      <c r="D1215" s="121"/>
      <c r="E1215" s="121"/>
      <c r="F1215" s="122"/>
      <c r="G1215" s="123"/>
      <c r="H1215" s="124"/>
      <c r="I1215" s="102"/>
    </row>
    <row r="1216" customFormat="false" ht="15" hidden="false" customHeight="false" outlineLevel="0" collapsed="false">
      <c r="A1216" s="125"/>
      <c r="B1216" s="125"/>
      <c r="C1216" s="125"/>
      <c r="D1216" s="125"/>
      <c r="E1216" s="125"/>
      <c r="F1216" s="126"/>
      <c r="G1216" s="127"/>
      <c r="H1216" s="127"/>
      <c r="I1216" s="102"/>
    </row>
    <row r="1217" customFormat="false" ht="15" hidden="false" customHeight="false" outlineLevel="0" collapsed="false">
      <c r="A1217" s="114" t="s">
        <v>1473</v>
      </c>
      <c r="B1217" s="114" t="s">
        <v>418</v>
      </c>
      <c r="C1217" s="114" t="s">
        <v>419</v>
      </c>
      <c r="D1217" s="115" t="s">
        <v>420</v>
      </c>
      <c r="E1217" s="114" t="s">
        <v>421</v>
      </c>
      <c r="F1217" s="116" t="s">
        <v>422</v>
      </c>
      <c r="G1217" s="114" t="s">
        <v>423</v>
      </c>
      <c r="H1217" s="114" t="s">
        <v>424</v>
      </c>
      <c r="I1217" s="102"/>
    </row>
    <row r="1218" customFormat="false" ht="15" hidden="false" customHeight="false" outlineLevel="0" collapsed="false">
      <c r="A1218" s="117" t="s">
        <v>425</v>
      </c>
      <c r="B1218" s="117" t="s">
        <v>1235</v>
      </c>
      <c r="C1218" s="117" t="s">
        <v>431</v>
      </c>
      <c r="D1218" s="118" t="s">
        <v>265</v>
      </c>
      <c r="E1218" s="117" t="s">
        <v>8</v>
      </c>
      <c r="F1218" s="119" t="n">
        <v>1</v>
      </c>
      <c r="G1218" s="120" t="n">
        <v>11.42</v>
      </c>
      <c r="H1218" s="120" t="n">
        <v>11.42</v>
      </c>
      <c r="I1218" s="102"/>
    </row>
    <row r="1219" customFormat="false" ht="15" hidden="false" customHeight="false" outlineLevel="0" collapsed="false">
      <c r="A1219" s="128" t="s">
        <v>434</v>
      </c>
      <c r="B1219" s="128" t="s">
        <v>1031</v>
      </c>
      <c r="C1219" s="128" t="s">
        <v>431</v>
      </c>
      <c r="D1219" s="129" t="s">
        <v>1032</v>
      </c>
      <c r="E1219" s="128" t="s">
        <v>526</v>
      </c>
      <c r="F1219" s="130" t="n">
        <v>0.2</v>
      </c>
      <c r="G1219" s="131" t="n">
        <v>18.01</v>
      </c>
      <c r="H1219" s="131" t="n">
        <v>3.6</v>
      </c>
      <c r="I1219" s="102"/>
    </row>
    <row r="1220" customFormat="false" ht="15" hidden="false" customHeight="false" outlineLevel="0" collapsed="false">
      <c r="A1220" s="128" t="s">
        <v>434</v>
      </c>
      <c r="B1220" s="128" t="s">
        <v>1019</v>
      </c>
      <c r="C1220" s="128" t="s">
        <v>431</v>
      </c>
      <c r="D1220" s="129" t="s">
        <v>1020</v>
      </c>
      <c r="E1220" s="128" t="s">
        <v>526</v>
      </c>
      <c r="F1220" s="130" t="n">
        <v>0.2</v>
      </c>
      <c r="G1220" s="131" t="n">
        <v>22.49</v>
      </c>
      <c r="H1220" s="131" t="n">
        <v>4.49</v>
      </c>
      <c r="I1220" s="102"/>
    </row>
    <row r="1221" customFormat="false" ht="15" hidden="false" customHeight="false" outlineLevel="0" collapsed="false">
      <c r="A1221" s="132" t="s">
        <v>437</v>
      </c>
      <c r="B1221" s="132" t="s">
        <v>1033</v>
      </c>
      <c r="C1221" s="132" t="s">
        <v>431</v>
      </c>
      <c r="D1221" s="133" t="s">
        <v>1034</v>
      </c>
      <c r="E1221" s="132" t="s">
        <v>8</v>
      </c>
      <c r="F1221" s="134" t="n">
        <v>0.011</v>
      </c>
      <c r="G1221" s="135" t="n">
        <v>55.4</v>
      </c>
      <c r="H1221" s="135" t="n">
        <v>0.6</v>
      </c>
      <c r="I1221" s="102"/>
    </row>
    <row r="1222" customFormat="false" ht="15" hidden="false" customHeight="false" outlineLevel="0" collapsed="false">
      <c r="A1222" s="132" t="s">
        <v>437</v>
      </c>
      <c r="B1222" s="132" t="s">
        <v>1035</v>
      </c>
      <c r="C1222" s="132" t="s">
        <v>431</v>
      </c>
      <c r="D1222" s="133" t="s">
        <v>1036</v>
      </c>
      <c r="E1222" s="132" t="s">
        <v>8</v>
      </c>
      <c r="F1222" s="134" t="n">
        <v>0.075</v>
      </c>
      <c r="G1222" s="135" t="n">
        <v>2.06</v>
      </c>
      <c r="H1222" s="135" t="n">
        <v>0.15</v>
      </c>
      <c r="I1222" s="102"/>
    </row>
    <row r="1223" customFormat="false" ht="15" hidden="false" customHeight="false" outlineLevel="0" collapsed="false">
      <c r="A1223" s="132" t="s">
        <v>437</v>
      </c>
      <c r="B1223" s="132" t="s">
        <v>1037</v>
      </c>
      <c r="C1223" s="132" t="s">
        <v>431</v>
      </c>
      <c r="D1223" s="133" t="s">
        <v>1038</v>
      </c>
      <c r="E1223" s="132" t="s">
        <v>8</v>
      </c>
      <c r="F1223" s="134" t="n">
        <v>0.012</v>
      </c>
      <c r="G1223" s="135" t="n">
        <v>62.76</v>
      </c>
      <c r="H1223" s="135" t="n">
        <v>0.75</v>
      </c>
      <c r="I1223" s="102"/>
    </row>
    <row r="1224" customFormat="false" ht="15" hidden="false" customHeight="false" outlineLevel="0" collapsed="false">
      <c r="A1224" s="132" t="s">
        <v>437</v>
      </c>
      <c r="B1224" s="132" t="s">
        <v>1236</v>
      </c>
      <c r="C1224" s="132" t="s">
        <v>431</v>
      </c>
      <c r="D1224" s="133" t="s">
        <v>1237</v>
      </c>
      <c r="E1224" s="132" t="s">
        <v>8</v>
      </c>
      <c r="F1224" s="134" t="n">
        <v>1</v>
      </c>
      <c r="G1224" s="135" t="n">
        <v>1.83</v>
      </c>
      <c r="H1224" s="135" t="n">
        <v>1.83</v>
      </c>
      <c r="I1224" s="102"/>
    </row>
    <row r="1225" customFormat="false" ht="15" hidden="false" customHeight="false" outlineLevel="0" collapsed="false">
      <c r="A1225" s="121"/>
      <c r="B1225" s="121"/>
      <c r="C1225" s="121"/>
      <c r="D1225" s="121"/>
      <c r="E1225" s="121"/>
      <c r="F1225" s="122"/>
      <c r="G1225" s="123"/>
      <c r="H1225" s="124"/>
      <c r="I1225" s="102"/>
    </row>
    <row r="1226" customFormat="false" ht="15" hidden="false" customHeight="false" outlineLevel="0" collapsed="false">
      <c r="A1226" s="125"/>
      <c r="B1226" s="125"/>
      <c r="C1226" s="125"/>
      <c r="D1226" s="125"/>
      <c r="E1226" s="125"/>
      <c r="F1226" s="126"/>
      <c r="G1226" s="127"/>
      <c r="H1226" s="127"/>
      <c r="I1226" s="102"/>
    </row>
    <row r="1227" customFormat="false" ht="15" hidden="false" customHeight="false" outlineLevel="0" collapsed="false">
      <c r="A1227" s="114" t="s">
        <v>1474</v>
      </c>
      <c r="B1227" s="114" t="s">
        <v>418</v>
      </c>
      <c r="C1227" s="114" t="s">
        <v>419</v>
      </c>
      <c r="D1227" s="115" t="s">
        <v>420</v>
      </c>
      <c r="E1227" s="114" t="s">
        <v>421</v>
      </c>
      <c r="F1227" s="116" t="s">
        <v>422</v>
      </c>
      <c r="G1227" s="114" t="s">
        <v>423</v>
      </c>
      <c r="H1227" s="114" t="s">
        <v>424</v>
      </c>
      <c r="I1227" s="102"/>
    </row>
    <row r="1228" customFormat="false" ht="15" hidden="false" customHeight="false" outlineLevel="0" collapsed="false">
      <c r="A1228" s="117" t="s">
        <v>425</v>
      </c>
      <c r="B1228" s="117" t="s">
        <v>1085</v>
      </c>
      <c r="C1228" s="117" t="s">
        <v>427</v>
      </c>
      <c r="D1228" s="118" t="s">
        <v>209</v>
      </c>
      <c r="E1228" s="117" t="s">
        <v>8</v>
      </c>
      <c r="F1228" s="119" t="n">
        <v>1</v>
      </c>
      <c r="G1228" s="136" t="s">
        <v>1086</v>
      </c>
      <c r="H1228" s="136" t="s">
        <v>1086</v>
      </c>
      <c r="I1228" s="102"/>
    </row>
    <row r="1229" customFormat="false" ht="15" hidden="false" customHeight="false" outlineLevel="0" collapsed="false">
      <c r="A1229" s="128" t="s">
        <v>434</v>
      </c>
      <c r="B1229" s="128" t="s">
        <v>983</v>
      </c>
      <c r="C1229" s="128" t="s">
        <v>427</v>
      </c>
      <c r="D1229" s="129" t="s">
        <v>984</v>
      </c>
      <c r="E1229" s="128" t="s">
        <v>464</v>
      </c>
      <c r="F1229" s="130" t="n">
        <v>0.4</v>
      </c>
      <c r="G1229" s="138" t="s">
        <v>985</v>
      </c>
      <c r="H1229" s="138" t="s">
        <v>1087</v>
      </c>
      <c r="I1229" s="102"/>
    </row>
    <row r="1230" customFormat="false" ht="15" hidden="false" customHeight="false" outlineLevel="0" collapsed="false">
      <c r="A1230" s="128" t="s">
        <v>434</v>
      </c>
      <c r="B1230" s="128" t="s">
        <v>987</v>
      </c>
      <c r="C1230" s="128" t="s">
        <v>427</v>
      </c>
      <c r="D1230" s="129" t="s">
        <v>988</v>
      </c>
      <c r="E1230" s="128" t="s">
        <v>464</v>
      </c>
      <c r="F1230" s="130" t="n">
        <v>0.4</v>
      </c>
      <c r="G1230" s="138" t="s">
        <v>989</v>
      </c>
      <c r="H1230" s="138" t="s">
        <v>1088</v>
      </c>
      <c r="I1230" s="102"/>
    </row>
    <row r="1231" customFormat="false" ht="15" hidden="false" customHeight="false" outlineLevel="0" collapsed="false">
      <c r="A1231" s="132" t="s">
        <v>437</v>
      </c>
      <c r="B1231" s="132" t="s">
        <v>1089</v>
      </c>
      <c r="C1231" s="132" t="s">
        <v>427</v>
      </c>
      <c r="D1231" s="133" t="s">
        <v>1090</v>
      </c>
      <c r="E1231" s="132" t="s">
        <v>479</v>
      </c>
      <c r="F1231" s="134" t="n">
        <v>0.01</v>
      </c>
      <c r="G1231" s="137" t="s">
        <v>1091</v>
      </c>
      <c r="H1231" s="137" t="s">
        <v>1092</v>
      </c>
      <c r="I1231" s="102"/>
    </row>
    <row r="1232" customFormat="false" ht="15" hidden="false" customHeight="false" outlineLevel="0" collapsed="false">
      <c r="A1232" s="132" t="s">
        <v>437</v>
      </c>
      <c r="B1232" s="132" t="s">
        <v>1093</v>
      </c>
      <c r="C1232" s="132" t="s">
        <v>427</v>
      </c>
      <c r="D1232" s="133" t="s">
        <v>1094</v>
      </c>
      <c r="E1232" s="132" t="s">
        <v>548</v>
      </c>
      <c r="F1232" s="134" t="n">
        <v>1</v>
      </c>
      <c r="G1232" s="137" t="s">
        <v>1095</v>
      </c>
      <c r="H1232" s="137" t="s">
        <v>1096</v>
      </c>
      <c r="I1232" s="102"/>
    </row>
    <row r="1233" customFormat="false" ht="15" hidden="false" customHeight="false" outlineLevel="0" collapsed="false">
      <c r="A1233" s="132" t="s">
        <v>437</v>
      </c>
      <c r="B1233" s="132" t="s">
        <v>1097</v>
      </c>
      <c r="C1233" s="132" t="s">
        <v>427</v>
      </c>
      <c r="D1233" s="133" t="s">
        <v>1098</v>
      </c>
      <c r="E1233" s="132" t="s">
        <v>677</v>
      </c>
      <c r="F1233" s="134" t="n">
        <v>0.003</v>
      </c>
      <c r="G1233" s="137" t="s">
        <v>1099</v>
      </c>
      <c r="H1233" s="137" t="s">
        <v>1099</v>
      </c>
      <c r="I1233" s="102"/>
    </row>
    <row r="1234" customFormat="false" ht="15" hidden="false" customHeight="false" outlineLevel="0" collapsed="false">
      <c r="A1234" s="121"/>
      <c r="B1234" s="121"/>
      <c r="C1234" s="121"/>
      <c r="D1234" s="121"/>
      <c r="E1234" s="121"/>
      <c r="F1234" s="122"/>
      <c r="G1234" s="123"/>
      <c r="H1234" s="124"/>
      <c r="I1234" s="102"/>
    </row>
    <row r="1235" customFormat="false" ht="15" hidden="false" customHeight="false" outlineLevel="0" collapsed="false">
      <c r="A1235" s="125"/>
      <c r="B1235" s="125"/>
      <c r="C1235" s="125"/>
      <c r="D1235" s="125"/>
      <c r="E1235" s="125"/>
      <c r="F1235" s="126"/>
      <c r="G1235" s="127"/>
      <c r="H1235" s="127"/>
      <c r="I1235" s="102"/>
    </row>
    <row r="1236" customFormat="false" ht="15" hidden="false" customHeight="false" outlineLevel="0" collapsed="false">
      <c r="A1236" s="114" t="s">
        <v>1475</v>
      </c>
      <c r="B1236" s="114" t="s">
        <v>418</v>
      </c>
      <c r="C1236" s="114" t="s">
        <v>419</v>
      </c>
      <c r="D1236" s="115" t="s">
        <v>420</v>
      </c>
      <c r="E1236" s="114" t="s">
        <v>421</v>
      </c>
      <c r="F1236" s="116" t="s">
        <v>422</v>
      </c>
      <c r="G1236" s="114" t="s">
        <v>423</v>
      </c>
      <c r="H1236" s="114" t="s">
        <v>424</v>
      </c>
      <c r="I1236" s="102"/>
    </row>
    <row r="1237" customFormat="false" ht="15" hidden="false" customHeight="false" outlineLevel="0" collapsed="false">
      <c r="A1237" s="117" t="s">
        <v>425</v>
      </c>
      <c r="B1237" s="117" t="s">
        <v>1042</v>
      </c>
      <c r="C1237" s="117" t="s">
        <v>431</v>
      </c>
      <c r="D1237" s="118" t="s">
        <v>203</v>
      </c>
      <c r="E1237" s="117" t="s">
        <v>31</v>
      </c>
      <c r="F1237" s="119" t="n">
        <v>1</v>
      </c>
      <c r="G1237" s="120" t="n">
        <v>19.23</v>
      </c>
      <c r="H1237" s="120" t="n">
        <v>19.23</v>
      </c>
      <c r="I1237" s="102"/>
    </row>
    <row r="1238" customFormat="false" ht="15" hidden="false" customHeight="false" outlineLevel="0" collapsed="false">
      <c r="A1238" s="128" t="s">
        <v>434</v>
      </c>
      <c r="B1238" s="128" t="s">
        <v>1031</v>
      </c>
      <c r="C1238" s="128" t="s">
        <v>431</v>
      </c>
      <c r="D1238" s="129" t="s">
        <v>1032</v>
      </c>
      <c r="E1238" s="128" t="s">
        <v>526</v>
      </c>
      <c r="F1238" s="130" t="n">
        <v>0.3</v>
      </c>
      <c r="G1238" s="131" t="n">
        <v>18.01</v>
      </c>
      <c r="H1238" s="131" t="n">
        <v>5.4</v>
      </c>
      <c r="I1238" s="102"/>
    </row>
    <row r="1239" customFormat="false" ht="15" hidden="false" customHeight="false" outlineLevel="0" collapsed="false">
      <c r="A1239" s="128" t="s">
        <v>434</v>
      </c>
      <c r="B1239" s="128" t="s">
        <v>1019</v>
      </c>
      <c r="C1239" s="128" t="s">
        <v>431</v>
      </c>
      <c r="D1239" s="129" t="s">
        <v>1020</v>
      </c>
      <c r="E1239" s="128" t="s">
        <v>526</v>
      </c>
      <c r="F1239" s="130" t="n">
        <v>0.3</v>
      </c>
      <c r="G1239" s="131" t="n">
        <v>22.49</v>
      </c>
      <c r="H1239" s="131" t="n">
        <v>6.74</v>
      </c>
      <c r="I1239" s="102"/>
    </row>
    <row r="1240" customFormat="false" ht="15" hidden="false" customHeight="false" outlineLevel="0" collapsed="false">
      <c r="A1240" s="132" t="s">
        <v>437</v>
      </c>
      <c r="B1240" s="132" t="s">
        <v>1035</v>
      </c>
      <c r="C1240" s="132" t="s">
        <v>431</v>
      </c>
      <c r="D1240" s="133" t="s">
        <v>1036</v>
      </c>
      <c r="E1240" s="132" t="s">
        <v>8</v>
      </c>
      <c r="F1240" s="134" t="n">
        <v>0.1</v>
      </c>
      <c r="G1240" s="135" t="n">
        <v>2.06</v>
      </c>
      <c r="H1240" s="135" t="n">
        <v>0.2</v>
      </c>
      <c r="I1240" s="102"/>
    </row>
    <row r="1241" customFormat="false" ht="15" hidden="false" customHeight="false" outlineLevel="0" collapsed="false">
      <c r="A1241" s="132" t="s">
        <v>437</v>
      </c>
      <c r="B1241" s="132" t="s">
        <v>1043</v>
      </c>
      <c r="C1241" s="132" t="s">
        <v>431</v>
      </c>
      <c r="D1241" s="133" t="s">
        <v>1044</v>
      </c>
      <c r="E1241" s="132" t="s">
        <v>31</v>
      </c>
      <c r="F1241" s="134" t="n">
        <v>1.05</v>
      </c>
      <c r="G1241" s="135" t="n">
        <v>6.57</v>
      </c>
      <c r="H1241" s="135" t="n">
        <v>6.89</v>
      </c>
      <c r="I1241" s="102"/>
    </row>
    <row r="1242" customFormat="false" ht="15" hidden="false" customHeight="false" outlineLevel="0" collapsed="false">
      <c r="A1242" s="121"/>
      <c r="B1242" s="121"/>
      <c r="C1242" s="121"/>
      <c r="D1242" s="121"/>
      <c r="E1242" s="121"/>
      <c r="F1242" s="122"/>
      <c r="G1242" s="123"/>
      <c r="H1242" s="124"/>
      <c r="I1242" s="102"/>
    </row>
    <row r="1243" customFormat="false" ht="15" hidden="false" customHeight="false" outlineLevel="0" collapsed="false">
      <c r="A1243" s="125"/>
      <c r="B1243" s="125"/>
      <c r="C1243" s="125"/>
      <c r="D1243" s="125"/>
      <c r="E1243" s="125"/>
      <c r="F1243" s="126"/>
      <c r="G1243" s="127"/>
      <c r="H1243" s="127"/>
      <c r="I1243" s="102"/>
    </row>
    <row r="1244" customFormat="false" ht="15" hidden="false" customHeight="false" outlineLevel="0" collapsed="false">
      <c r="A1244" s="114" t="s">
        <v>1476</v>
      </c>
      <c r="B1244" s="114" t="s">
        <v>418</v>
      </c>
      <c r="C1244" s="114" t="s">
        <v>419</v>
      </c>
      <c r="D1244" s="115" t="s">
        <v>420</v>
      </c>
      <c r="E1244" s="114" t="s">
        <v>421</v>
      </c>
      <c r="F1244" s="116" t="s">
        <v>422</v>
      </c>
      <c r="G1244" s="114" t="s">
        <v>423</v>
      </c>
      <c r="H1244" s="114" t="s">
        <v>424</v>
      </c>
      <c r="I1244" s="102"/>
    </row>
    <row r="1245" customFormat="false" ht="15" hidden="false" customHeight="false" outlineLevel="0" collapsed="false">
      <c r="A1245" s="117" t="s">
        <v>425</v>
      </c>
      <c r="B1245" s="117" t="s">
        <v>1168</v>
      </c>
      <c r="C1245" s="117" t="s">
        <v>431</v>
      </c>
      <c r="D1245" s="118" t="s">
        <v>234</v>
      </c>
      <c r="E1245" s="117" t="s">
        <v>8</v>
      </c>
      <c r="F1245" s="119" t="n">
        <v>1</v>
      </c>
      <c r="G1245" s="120" t="n">
        <v>6.87</v>
      </c>
      <c r="H1245" s="120" t="n">
        <v>6.87</v>
      </c>
      <c r="I1245" s="102"/>
    </row>
    <row r="1246" customFormat="false" ht="15" hidden="false" customHeight="false" outlineLevel="0" collapsed="false">
      <c r="A1246" s="128" t="s">
        <v>434</v>
      </c>
      <c r="B1246" s="128" t="s">
        <v>1031</v>
      </c>
      <c r="C1246" s="128" t="s">
        <v>431</v>
      </c>
      <c r="D1246" s="129" t="s">
        <v>1032</v>
      </c>
      <c r="E1246" s="128" t="s">
        <v>526</v>
      </c>
      <c r="F1246" s="130" t="n">
        <v>0.1</v>
      </c>
      <c r="G1246" s="131" t="n">
        <v>18.01</v>
      </c>
      <c r="H1246" s="131" t="n">
        <v>1.8</v>
      </c>
      <c r="I1246" s="102"/>
    </row>
    <row r="1247" customFormat="false" ht="15" hidden="false" customHeight="false" outlineLevel="0" collapsed="false">
      <c r="A1247" s="128" t="s">
        <v>434</v>
      </c>
      <c r="B1247" s="128" t="s">
        <v>1019</v>
      </c>
      <c r="C1247" s="128" t="s">
        <v>431</v>
      </c>
      <c r="D1247" s="129" t="s">
        <v>1020</v>
      </c>
      <c r="E1247" s="128" t="s">
        <v>526</v>
      </c>
      <c r="F1247" s="130" t="n">
        <v>0.1</v>
      </c>
      <c r="G1247" s="131" t="n">
        <v>22.49</v>
      </c>
      <c r="H1247" s="131" t="n">
        <v>2.24</v>
      </c>
      <c r="I1247" s="102"/>
    </row>
    <row r="1248" customFormat="false" ht="15" hidden="false" customHeight="false" outlineLevel="0" collapsed="false">
      <c r="A1248" s="132" t="s">
        <v>437</v>
      </c>
      <c r="B1248" s="132" t="s">
        <v>1033</v>
      </c>
      <c r="C1248" s="132" t="s">
        <v>431</v>
      </c>
      <c r="D1248" s="133" t="s">
        <v>1034</v>
      </c>
      <c r="E1248" s="132" t="s">
        <v>8</v>
      </c>
      <c r="F1248" s="134" t="n">
        <v>0.0099</v>
      </c>
      <c r="G1248" s="135" t="n">
        <v>55.4</v>
      </c>
      <c r="H1248" s="135" t="n">
        <v>0.54</v>
      </c>
      <c r="I1248" s="102"/>
    </row>
    <row r="1249" customFormat="false" ht="15" hidden="false" customHeight="false" outlineLevel="0" collapsed="false">
      <c r="A1249" s="132" t="s">
        <v>437</v>
      </c>
      <c r="B1249" s="132" t="s">
        <v>1169</v>
      </c>
      <c r="C1249" s="132" t="s">
        <v>431</v>
      </c>
      <c r="D1249" s="133" t="s">
        <v>1170</v>
      </c>
      <c r="E1249" s="132" t="s">
        <v>8</v>
      </c>
      <c r="F1249" s="134" t="n">
        <v>1</v>
      </c>
      <c r="G1249" s="135" t="n">
        <v>1.31</v>
      </c>
      <c r="H1249" s="135" t="n">
        <v>1.31</v>
      </c>
      <c r="I1249" s="102"/>
    </row>
    <row r="1250" customFormat="false" ht="15" hidden="false" customHeight="false" outlineLevel="0" collapsed="false">
      <c r="A1250" s="132" t="s">
        <v>437</v>
      </c>
      <c r="B1250" s="132" t="s">
        <v>1035</v>
      </c>
      <c r="C1250" s="132" t="s">
        <v>431</v>
      </c>
      <c r="D1250" s="133" t="s">
        <v>1036</v>
      </c>
      <c r="E1250" s="132" t="s">
        <v>8</v>
      </c>
      <c r="F1250" s="134" t="n">
        <v>0.021</v>
      </c>
      <c r="G1250" s="135" t="n">
        <v>2.06</v>
      </c>
      <c r="H1250" s="135" t="n">
        <v>0.04</v>
      </c>
      <c r="I1250" s="102"/>
    </row>
    <row r="1251" customFormat="false" ht="15" hidden="false" customHeight="false" outlineLevel="0" collapsed="false">
      <c r="A1251" s="132" t="s">
        <v>437</v>
      </c>
      <c r="B1251" s="132" t="s">
        <v>1037</v>
      </c>
      <c r="C1251" s="132" t="s">
        <v>431</v>
      </c>
      <c r="D1251" s="133" t="s">
        <v>1038</v>
      </c>
      <c r="E1251" s="132" t="s">
        <v>8</v>
      </c>
      <c r="F1251" s="134" t="n">
        <v>0.015</v>
      </c>
      <c r="G1251" s="135" t="n">
        <v>62.76</v>
      </c>
      <c r="H1251" s="135" t="n">
        <v>0.94</v>
      </c>
      <c r="I1251" s="102"/>
    </row>
    <row r="1252" customFormat="false" ht="15" hidden="false" customHeight="false" outlineLevel="0" collapsed="false">
      <c r="A1252" s="121"/>
      <c r="B1252" s="121"/>
      <c r="C1252" s="121"/>
      <c r="D1252" s="121"/>
      <c r="E1252" s="121"/>
      <c r="F1252" s="122"/>
      <c r="G1252" s="123"/>
      <c r="H1252" s="124"/>
      <c r="I1252" s="102"/>
    </row>
    <row r="1253" customFormat="false" ht="15" hidden="false" customHeight="false" outlineLevel="0" collapsed="false">
      <c r="A1253" s="125"/>
      <c r="B1253" s="125"/>
      <c r="C1253" s="125"/>
      <c r="D1253" s="125"/>
      <c r="E1253" s="125"/>
      <c r="F1253" s="126"/>
      <c r="G1253" s="127"/>
      <c r="H1253" s="127"/>
      <c r="I1253" s="102"/>
    </row>
    <row r="1254" customFormat="false" ht="15" hidden="false" customHeight="false" outlineLevel="0" collapsed="false">
      <c r="A1254" s="109" t="s">
        <v>1477</v>
      </c>
      <c r="B1254" s="109"/>
      <c r="C1254" s="109"/>
      <c r="D1254" s="110" t="s">
        <v>276</v>
      </c>
      <c r="E1254" s="111"/>
      <c r="F1254" s="112"/>
      <c r="G1254" s="109"/>
      <c r="H1254" s="113"/>
      <c r="I1254" s="102"/>
    </row>
    <row r="1255" customFormat="false" ht="15" hidden="false" customHeight="false" outlineLevel="0" collapsed="false">
      <c r="A1255" s="114" t="s">
        <v>1478</v>
      </c>
      <c r="B1255" s="114" t="s">
        <v>418</v>
      </c>
      <c r="C1255" s="114" t="s">
        <v>419</v>
      </c>
      <c r="D1255" s="115" t="s">
        <v>420</v>
      </c>
      <c r="E1255" s="114" t="s">
        <v>421</v>
      </c>
      <c r="F1255" s="116" t="s">
        <v>422</v>
      </c>
      <c r="G1255" s="114" t="s">
        <v>423</v>
      </c>
      <c r="H1255" s="114" t="s">
        <v>424</v>
      </c>
      <c r="I1255" s="102"/>
    </row>
    <row r="1256" customFormat="false" ht="15" hidden="false" customHeight="false" outlineLevel="0" collapsed="false">
      <c r="A1256" s="117" t="s">
        <v>425</v>
      </c>
      <c r="B1256" s="117" t="s">
        <v>1312</v>
      </c>
      <c r="C1256" s="117" t="s">
        <v>431</v>
      </c>
      <c r="D1256" s="118" t="s">
        <v>292</v>
      </c>
      <c r="E1256" s="117" t="s">
        <v>8</v>
      </c>
      <c r="F1256" s="119" t="n">
        <v>1</v>
      </c>
      <c r="G1256" s="120" t="n">
        <v>18.7</v>
      </c>
      <c r="H1256" s="120" t="n">
        <v>18.7</v>
      </c>
      <c r="I1256" s="102"/>
    </row>
    <row r="1257" customFormat="false" ht="15" hidden="false" customHeight="false" outlineLevel="0" collapsed="false">
      <c r="A1257" s="128" t="s">
        <v>434</v>
      </c>
      <c r="B1257" s="128" t="s">
        <v>1260</v>
      </c>
      <c r="C1257" s="128" t="s">
        <v>431</v>
      </c>
      <c r="D1257" s="129" t="s">
        <v>1261</v>
      </c>
      <c r="E1257" s="128" t="s">
        <v>526</v>
      </c>
      <c r="F1257" s="130" t="n">
        <v>0.0352</v>
      </c>
      <c r="G1257" s="131" t="n">
        <v>17.85</v>
      </c>
      <c r="H1257" s="131" t="n">
        <v>0.62</v>
      </c>
      <c r="I1257" s="102"/>
    </row>
    <row r="1258" customFormat="false" ht="15" hidden="false" customHeight="false" outlineLevel="0" collapsed="false">
      <c r="A1258" s="128" t="s">
        <v>434</v>
      </c>
      <c r="B1258" s="128" t="s">
        <v>1258</v>
      </c>
      <c r="C1258" s="128" t="s">
        <v>431</v>
      </c>
      <c r="D1258" s="129" t="s">
        <v>1259</v>
      </c>
      <c r="E1258" s="128" t="s">
        <v>526</v>
      </c>
      <c r="F1258" s="130" t="n">
        <v>0.0352</v>
      </c>
      <c r="G1258" s="131" t="n">
        <v>23.36</v>
      </c>
      <c r="H1258" s="131" t="n">
        <v>0.82</v>
      </c>
      <c r="I1258" s="102"/>
    </row>
    <row r="1259" customFormat="false" ht="15" hidden="false" customHeight="false" outlineLevel="0" collapsed="false">
      <c r="A1259" s="132" t="s">
        <v>437</v>
      </c>
      <c r="B1259" s="132" t="s">
        <v>1313</v>
      </c>
      <c r="C1259" s="132" t="s">
        <v>431</v>
      </c>
      <c r="D1259" s="133" t="s">
        <v>1314</v>
      </c>
      <c r="E1259" s="132" t="s">
        <v>8</v>
      </c>
      <c r="F1259" s="134" t="n">
        <v>1</v>
      </c>
      <c r="G1259" s="135" t="n">
        <v>16.24</v>
      </c>
      <c r="H1259" s="135" t="n">
        <v>16.24</v>
      </c>
      <c r="I1259" s="102"/>
    </row>
    <row r="1260" customFormat="false" ht="15" hidden="false" customHeight="false" outlineLevel="0" collapsed="false">
      <c r="A1260" s="132" t="s">
        <v>437</v>
      </c>
      <c r="B1260" s="132" t="s">
        <v>1315</v>
      </c>
      <c r="C1260" s="132" t="s">
        <v>431</v>
      </c>
      <c r="D1260" s="133" t="s">
        <v>1316</v>
      </c>
      <c r="E1260" s="132" t="s">
        <v>8</v>
      </c>
      <c r="F1260" s="134" t="n">
        <v>1</v>
      </c>
      <c r="G1260" s="135" t="n">
        <v>1.02</v>
      </c>
      <c r="H1260" s="135" t="n">
        <v>1.02</v>
      </c>
      <c r="I1260" s="102"/>
    </row>
    <row r="1261" customFormat="false" ht="15" hidden="false" customHeight="false" outlineLevel="0" collapsed="false">
      <c r="A1261" s="121"/>
      <c r="B1261" s="121"/>
      <c r="C1261" s="121"/>
      <c r="D1261" s="121"/>
      <c r="E1261" s="121"/>
      <c r="F1261" s="122"/>
      <c r="G1261" s="123"/>
      <c r="H1261" s="124"/>
      <c r="I1261" s="102"/>
    </row>
    <row r="1262" customFormat="false" ht="15" hidden="false" customHeight="false" outlineLevel="0" collapsed="false">
      <c r="A1262" s="125"/>
      <c r="B1262" s="125"/>
      <c r="C1262" s="125"/>
      <c r="D1262" s="125"/>
      <c r="E1262" s="125"/>
      <c r="F1262" s="126"/>
      <c r="G1262" s="127"/>
      <c r="H1262" s="127"/>
      <c r="I1262" s="102"/>
    </row>
    <row r="1263" customFormat="false" ht="15" hidden="false" customHeight="false" outlineLevel="0" collapsed="false">
      <c r="A1263" s="114" t="s">
        <v>1479</v>
      </c>
      <c r="B1263" s="114" t="s">
        <v>418</v>
      </c>
      <c r="C1263" s="114" t="s">
        <v>419</v>
      </c>
      <c r="D1263" s="115" t="s">
        <v>420</v>
      </c>
      <c r="E1263" s="114" t="s">
        <v>421</v>
      </c>
      <c r="F1263" s="116" t="s">
        <v>422</v>
      </c>
      <c r="G1263" s="114" t="s">
        <v>423</v>
      </c>
      <c r="H1263" s="114" t="s">
        <v>424</v>
      </c>
      <c r="I1263" s="102"/>
    </row>
    <row r="1264" customFormat="false" ht="15" hidden="false" customHeight="false" outlineLevel="0" collapsed="false">
      <c r="A1264" s="117" t="s">
        <v>425</v>
      </c>
      <c r="B1264" s="117" t="s">
        <v>1326</v>
      </c>
      <c r="C1264" s="117" t="s">
        <v>431</v>
      </c>
      <c r="D1264" s="118" t="s">
        <v>298</v>
      </c>
      <c r="E1264" s="117" t="s">
        <v>31</v>
      </c>
      <c r="F1264" s="119" t="n">
        <v>1</v>
      </c>
      <c r="G1264" s="120" t="n">
        <v>3.73</v>
      </c>
      <c r="H1264" s="120" t="n">
        <v>3.73</v>
      </c>
      <c r="I1264" s="102"/>
    </row>
    <row r="1265" customFormat="false" ht="15" hidden="false" customHeight="false" outlineLevel="0" collapsed="false">
      <c r="A1265" s="128" t="s">
        <v>434</v>
      </c>
      <c r="B1265" s="128" t="s">
        <v>1260</v>
      </c>
      <c r="C1265" s="128" t="s">
        <v>431</v>
      </c>
      <c r="D1265" s="129" t="s">
        <v>1261</v>
      </c>
      <c r="E1265" s="128" t="s">
        <v>526</v>
      </c>
      <c r="F1265" s="130" t="n">
        <v>0.03</v>
      </c>
      <c r="G1265" s="131" t="n">
        <v>17.85</v>
      </c>
      <c r="H1265" s="131" t="n">
        <v>0.53</v>
      </c>
      <c r="I1265" s="102"/>
    </row>
    <row r="1266" customFormat="false" ht="15" hidden="false" customHeight="false" outlineLevel="0" collapsed="false">
      <c r="A1266" s="128" t="s">
        <v>434</v>
      </c>
      <c r="B1266" s="128" t="s">
        <v>1258</v>
      </c>
      <c r="C1266" s="128" t="s">
        <v>431</v>
      </c>
      <c r="D1266" s="129" t="s">
        <v>1259</v>
      </c>
      <c r="E1266" s="128" t="s">
        <v>526</v>
      </c>
      <c r="F1266" s="130" t="n">
        <v>0.03</v>
      </c>
      <c r="G1266" s="131" t="n">
        <v>23.36</v>
      </c>
      <c r="H1266" s="131" t="n">
        <v>0.7</v>
      </c>
      <c r="I1266" s="102"/>
    </row>
    <row r="1267" customFormat="false" ht="15" hidden="false" customHeight="false" outlineLevel="0" collapsed="false">
      <c r="A1267" s="132" t="s">
        <v>437</v>
      </c>
      <c r="B1267" s="132" t="s">
        <v>1327</v>
      </c>
      <c r="C1267" s="132" t="s">
        <v>431</v>
      </c>
      <c r="D1267" s="133" t="s">
        <v>1328</v>
      </c>
      <c r="E1267" s="132" t="s">
        <v>31</v>
      </c>
      <c r="F1267" s="134" t="n">
        <v>1.19</v>
      </c>
      <c r="G1267" s="135" t="n">
        <v>2.08</v>
      </c>
      <c r="H1267" s="135" t="n">
        <v>2.47</v>
      </c>
      <c r="I1267" s="102"/>
    </row>
    <row r="1268" customFormat="false" ht="15" hidden="false" customHeight="false" outlineLevel="0" collapsed="false">
      <c r="A1268" s="132" t="s">
        <v>437</v>
      </c>
      <c r="B1268" s="132" t="s">
        <v>1264</v>
      </c>
      <c r="C1268" s="132" t="s">
        <v>431</v>
      </c>
      <c r="D1268" s="133" t="s">
        <v>1265</v>
      </c>
      <c r="E1268" s="132" t="s">
        <v>8</v>
      </c>
      <c r="F1268" s="134" t="n">
        <v>0.009</v>
      </c>
      <c r="G1268" s="135" t="n">
        <v>3.59</v>
      </c>
      <c r="H1268" s="135" t="n">
        <v>0.03</v>
      </c>
      <c r="I1268" s="102"/>
    </row>
    <row r="1269" customFormat="false" ht="15" hidden="false" customHeight="false" outlineLevel="0" collapsed="false">
      <c r="A1269" s="121"/>
      <c r="B1269" s="121"/>
      <c r="C1269" s="121"/>
      <c r="D1269" s="121"/>
      <c r="E1269" s="121"/>
      <c r="F1269" s="122"/>
      <c r="G1269" s="123"/>
      <c r="H1269" s="124"/>
      <c r="I1269" s="102"/>
    </row>
    <row r="1270" customFormat="false" ht="15" hidden="false" customHeight="false" outlineLevel="0" collapsed="false">
      <c r="A1270" s="125"/>
      <c r="B1270" s="125"/>
      <c r="C1270" s="125"/>
      <c r="D1270" s="125"/>
      <c r="E1270" s="125"/>
      <c r="F1270" s="126"/>
      <c r="G1270" s="127"/>
      <c r="H1270" s="127"/>
      <c r="I1270" s="102"/>
    </row>
    <row r="1271" customFormat="false" ht="15" hidden="false" customHeight="false" outlineLevel="0" collapsed="false">
      <c r="A1271" s="114" t="s">
        <v>1480</v>
      </c>
      <c r="B1271" s="114" t="s">
        <v>418</v>
      </c>
      <c r="C1271" s="114" t="s">
        <v>419</v>
      </c>
      <c r="D1271" s="115" t="s">
        <v>420</v>
      </c>
      <c r="E1271" s="114" t="s">
        <v>421</v>
      </c>
      <c r="F1271" s="116" t="s">
        <v>422</v>
      </c>
      <c r="G1271" s="114" t="s">
        <v>423</v>
      </c>
      <c r="H1271" s="114" t="s">
        <v>424</v>
      </c>
      <c r="I1271" s="102"/>
    </row>
    <row r="1272" customFormat="false" ht="15" hidden="false" customHeight="false" outlineLevel="0" collapsed="false">
      <c r="A1272" s="117" t="s">
        <v>425</v>
      </c>
      <c r="B1272" s="117" t="s">
        <v>1277</v>
      </c>
      <c r="C1272" s="117" t="s">
        <v>427</v>
      </c>
      <c r="D1272" s="118" t="s">
        <v>285</v>
      </c>
      <c r="E1272" s="117" t="s">
        <v>31</v>
      </c>
      <c r="F1272" s="119" t="n">
        <v>1</v>
      </c>
      <c r="G1272" s="136" t="s">
        <v>1278</v>
      </c>
      <c r="H1272" s="136" t="s">
        <v>1278</v>
      </c>
      <c r="I1272" s="102"/>
    </row>
    <row r="1273" customFormat="false" ht="15" hidden="false" customHeight="false" outlineLevel="0" collapsed="false">
      <c r="A1273" s="128" t="s">
        <v>434</v>
      </c>
      <c r="B1273" s="128" t="s">
        <v>1279</v>
      </c>
      <c r="C1273" s="128" t="s">
        <v>427</v>
      </c>
      <c r="D1273" s="129" t="s">
        <v>1280</v>
      </c>
      <c r="E1273" s="128" t="s">
        <v>464</v>
      </c>
      <c r="F1273" s="130" t="n">
        <v>0.3</v>
      </c>
      <c r="G1273" s="138" t="s">
        <v>1281</v>
      </c>
      <c r="H1273" s="138" t="s">
        <v>1282</v>
      </c>
      <c r="I1273" s="102"/>
    </row>
    <row r="1274" customFormat="false" ht="15" hidden="false" customHeight="false" outlineLevel="0" collapsed="false">
      <c r="A1274" s="128" t="s">
        <v>434</v>
      </c>
      <c r="B1274" s="128" t="s">
        <v>1283</v>
      </c>
      <c r="C1274" s="128" t="s">
        <v>427</v>
      </c>
      <c r="D1274" s="129" t="s">
        <v>1259</v>
      </c>
      <c r="E1274" s="128" t="s">
        <v>464</v>
      </c>
      <c r="F1274" s="130" t="n">
        <v>0.3</v>
      </c>
      <c r="G1274" s="138" t="s">
        <v>1284</v>
      </c>
      <c r="H1274" s="138" t="s">
        <v>1285</v>
      </c>
      <c r="I1274" s="102"/>
    </row>
    <row r="1275" customFormat="false" ht="15" hidden="false" customHeight="false" outlineLevel="0" collapsed="false">
      <c r="A1275" s="132" t="s">
        <v>437</v>
      </c>
      <c r="B1275" s="132" t="s">
        <v>1286</v>
      </c>
      <c r="C1275" s="132" t="s">
        <v>427</v>
      </c>
      <c r="D1275" s="133" t="s">
        <v>1287</v>
      </c>
      <c r="E1275" s="132" t="s">
        <v>474</v>
      </c>
      <c r="F1275" s="134" t="n">
        <v>1.1</v>
      </c>
      <c r="G1275" s="137" t="s">
        <v>1288</v>
      </c>
      <c r="H1275" s="137" t="s">
        <v>1289</v>
      </c>
      <c r="I1275" s="102"/>
    </row>
    <row r="1276" customFormat="false" ht="15" hidden="false" customHeight="false" outlineLevel="0" collapsed="false">
      <c r="A1276" s="121"/>
      <c r="B1276" s="121"/>
      <c r="C1276" s="121"/>
      <c r="D1276" s="121"/>
      <c r="E1276" s="121"/>
      <c r="F1276" s="122"/>
      <c r="G1276" s="123"/>
      <c r="H1276" s="124"/>
      <c r="I1276" s="102"/>
    </row>
    <row r="1277" customFormat="false" ht="15" hidden="false" customHeight="false" outlineLevel="0" collapsed="false">
      <c r="A1277" s="125"/>
      <c r="B1277" s="125"/>
      <c r="C1277" s="125"/>
      <c r="D1277" s="125"/>
      <c r="E1277" s="125"/>
      <c r="F1277" s="126"/>
      <c r="G1277" s="127"/>
      <c r="H1277" s="127"/>
      <c r="I1277" s="102"/>
    </row>
    <row r="1278" customFormat="false" ht="15" hidden="false" customHeight="false" outlineLevel="0" collapsed="false">
      <c r="A1278" s="114" t="s">
        <v>1481</v>
      </c>
      <c r="B1278" s="114" t="s">
        <v>418</v>
      </c>
      <c r="C1278" s="114" t="s">
        <v>419</v>
      </c>
      <c r="D1278" s="115" t="s">
        <v>420</v>
      </c>
      <c r="E1278" s="114" t="s">
        <v>421</v>
      </c>
      <c r="F1278" s="116" t="s">
        <v>422</v>
      </c>
      <c r="G1278" s="114" t="s">
        <v>423</v>
      </c>
      <c r="H1278" s="114" t="s">
        <v>424</v>
      </c>
      <c r="I1278" s="102"/>
    </row>
    <row r="1279" customFormat="false" ht="15" hidden="false" customHeight="false" outlineLevel="0" collapsed="false">
      <c r="A1279" s="117" t="s">
        <v>425</v>
      </c>
      <c r="B1279" s="117" t="s">
        <v>1336</v>
      </c>
      <c r="C1279" s="117" t="s">
        <v>628</v>
      </c>
      <c r="D1279" s="118" t="s">
        <v>304</v>
      </c>
      <c r="E1279" s="117" t="s">
        <v>8</v>
      </c>
      <c r="F1279" s="119" t="n">
        <v>1</v>
      </c>
      <c r="G1279" s="120" t="n">
        <v>35.76</v>
      </c>
      <c r="H1279" s="120" t="n">
        <v>35.76</v>
      </c>
      <c r="I1279" s="102"/>
    </row>
    <row r="1280" customFormat="false" ht="15" hidden="false" customHeight="false" outlineLevel="0" collapsed="false">
      <c r="A1280" s="128" t="s">
        <v>434</v>
      </c>
      <c r="B1280" s="128" t="s">
        <v>1260</v>
      </c>
      <c r="C1280" s="128" t="s">
        <v>431</v>
      </c>
      <c r="D1280" s="129" t="s">
        <v>1261</v>
      </c>
      <c r="E1280" s="128" t="s">
        <v>526</v>
      </c>
      <c r="F1280" s="130" t="n">
        <v>0.16</v>
      </c>
      <c r="G1280" s="131" t="n">
        <v>17.85</v>
      </c>
      <c r="H1280" s="131" t="n">
        <v>2.85</v>
      </c>
      <c r="I1280" s="102"/>
    </row>
    <row r="1281" customFormat="false" ht="15" hidden="false" customHeight="false" outlineLevel="0" collapsed="false">
      <c r="A1281" s="128" t="s">
        <v>434</v>
      </c>
      <c r="B1281" s="128" t="s">
        <v>1258</v>
      </c>
      <c r="C1281" s="128" t="s">
        <v>431</v>
      </c>
      <c r="D1281" s="129" t="s">
        <v>1259</v>
      </c>
      <c r="E1281" s="128" t="s">
        <v>526</v>
      </c>
      <c r="F1281" s="130" t="n">
        <v>0.16</v>
      </c>
      <c r="G1281" s="131" t="n">
        <v>23.36</v>
      </c>
      <c r="H1281" s="131" t="n">
        <v>3.73</v>
      </c>
      <c r="I1281" s="102"/>
    </row>
    <row r="1282" customFormat="false" ht="15" hidden="false" customHeight="false" outlineLevel="0" collapsed="false">
      <c r="A1282" s="132" t="s">
        <v>437</v>
      </c>
      <c r="B1282" s="132" t="s">
        <v>1337</v>
      </c>
      <c r="C1282" s="132" t="s">
        <v>431</v>
      </c>
      <c r="D1282" s="133" t="s">
        <v>1338</v>
      </c>
      <c r="E1282" s="132" t="s">
        <v>8</v>
      </c>
      <c r="F1282" s="134" t="n">
        <v>1</v>
      </c>
      <c r="G1282" s="135" t="n">
        <v>15.75</v>
      </c>
      <c r="H1282" s="135" t="n">
        <v>15.75</v>
      </c>
      <c r="I1282" s="102"/>
    </row>
    <row r="1283" customFormat="false" ht="15" hidden="false" customHeight="false" outlineLevel="0" collapsed="false">
      <c r="A1283" s="132" t="s">
        <v>437</v>
      </c>
      <c r="B1283" s="132" t="s">
        <v>1339</v>
      </c>
      <c r="C1283" s="132" t="s">
        <v>431</v>
      </c>
      <c r="D1283" s="133" t="s">
        <v>1340</v>
      </c>
      <c r="E1283" s="132" t="s">
        <v>8</v>
      </c>
      <c r="F1283" s="134" t="n">
        <v>1</v>
      </c>
      <c r="G1283" s="135" t="n">
        <v>7.6</v>
      </c>
      <c r="H1283" s="135" t="n">
        <v>7.6</v>
      </c>
      <c r="I1283" s="102"/>
    </row>
    <row r="1284" customFormat="false" ht="15" hidden="false" customHeight="false" outlineLevel="0" collapsed="false">
      <c r="A1284" s="132" t="s">
        <v>437</v>
      </c>
      <c r="B1284" s="132" t="s">
        <v>1341</v>
      </c>
      <c r="C1284" s="132" t="s">
        <v>431</v>
      </c>
      <c r="D1284" s="133" t="s">
        <v>1342</v>
      </c>
      <c r="E1284" s="132" t="s">
        <v>8</v>
      </c>
      <c r="F1284" s="134" t="n">
        <v>1</v>
      </c>
      <c r="G1284" s="135" t="n">
        <v>3.82</v>
      </c>
      <c r="H1284" s="135" t="n">
        <v>3.82</v>
      </c>
      <c r="I1284" s="102"/>
    </row>
    <row r="1285" customFormat="false" ht="15" hidden="false" customHeight="false" outlineLevel="0" collapsed="false">
      <c r="A1285" s="132" t="s">
        <v>437</v>
      </c>
      <c r="B1285" s="132" t="s">
        <v>1343</v>
      </c>
      <c r="C1285" s="132" t="s">
        <v>431</v>
      </c>
      <c r="D1285" s="133" t="s">
        <v>1344</v>
      </c>
      <c r="E1285" s="132" t="s">
        <v>8</v>
      </c>
      <c r="F1285" s="134" t="n">
        <v>1</v>
      </c>
      <c r="G1285" s="135" t="n">
        <v>2.01</v>
      </c>
      <c r="H1285" s="135" t="n">
        <v>2.01</v>
      </c>
      <c r="I1285" s="102"/>
    </row>
    <row r="1286" customFormat="false" ht="15" hidden="false" customHeight="false" outlineLevel="0" collapsed="false">
      <c r="A1286" s="121"/>
      <c r="B1286" s="121"/>
      <c r="C1286" s="121"/>
      <c r="D1286" s="121"/>
      <c r="E1286" s="121"/>
      <c r="F1286" s="122"/>
      <c r="G1286" s="123"/>
      <c r="H1286" s="124"/>
      <c r="I1286" s="102"/>
    </row>
    <row r="1287" customFormat="false" ht="15" hidden="false" customHeight="false" outlineLevel="0" collapsed="false">
      <c r="A1287" s="125"/>
      <c r="B1287" s="125"/>
      <c r="C1287" s="125"/>
      <c r="D1287" s="125"/>
      <c r="E1287" s="125"/>
      <c r="F1287" s="126"/>
      <c r="G1287" s="127"/>
      <c r="H1287" s="127"/>
      <c r="I1287" s="102"/>
    </row>
    <row r="1288" customFormat="false" ht="15" hidden="false" customHeight="false" outlineLevel="0" collapsed="false">
      <c r="A1288" s="114" t="s">
        <v>1482</v>
      </c>
      <c r="B1288" s="114" t="s">
        <v>418</v>
      </c>
      <c r="C1288" s="114" t="s">
        <v>419</v>
      </c>
      <c r="D1288" s="115" t="s">
        <v>420</v>
      </c>
      <c r="E1288" s="114" t="s">
        <v>421</v>
      </c>
      <c r="F1288" s="116" t="s">
        <v>422</v>
      </c>
      <c r="G1288" s="114" t="s">
        <v>423</v>
      </c>
      <c r="H1288" s="114" t="s">
        <v>424</v>
      </c>
      <c r="I1288" s="102"/>
    </row>
    <row r="1289" customFormat="false" ht="15" hidden="false" customHeight="false" outlineLevel="0" collapsed="false">
      <c r="A1289" s="117" t="s">
        <v>425</v>
      </c>
      <c r="B1289" s="117" t="s">
        <v>1483</v>
      </c>
      <c r="C1289" s="117" t="s">
        <v>431</v>
      </c>
      <c r="D1289" s="118" t="s">
        <v>408</v>
      </c>
      <c r="E1289" s="117" t="s">
        <v>8</v>
      </c>
      <c r="F1289" s="119" t="n">
        <v>1</v>
      </c>
      <c r="G1289" s="120" t="n">
        <v>147.24</v>
      </c>
      <c r="H1289" s="120" t="n">
        <v>147.24</v>
      </c>
      <c r="I1289" s="102"/>
    </row>
    <row r="1290" customFormat="false" ht="15" hidden="false" customHeight="false" outlineLevel="0" collapsed="false">
      <c r="A1290" s="128" t="s">
        <v>434</v>
      </c>
      <c r="B1290" s="128" t="s">
        <v>1258</v>
      </c>
      <c r="C1290" s="128" t="s">
        <v>431</v>
      </c>
      <c r="D1290" s="129" t="s">
        <v>1259</v>
      </c>
      <c r="E1290" s="128" t="s">
        <v>526</v>
      </c>
      <c r="F1290" s="130" t="n">
        <v>0.5518</v>
      </c>
      <c r="G1290" s="131" t="n">
        <v>23.36</v>
      </c>
      <c r="H1290" s="131" t="n">
        <v>12.89</v>
      </c>
      <c r="I1290" s="102"/>
    </row>
    <row r="1291" customFormat="false" ht="15" hidden="false" customHeight="false" outlineLevel="0" collapsed="false">
      <c r="A1291" s="128" t="s">
        <v>434</v>
      </c>
      <c r="B1291" s="128" t="s">
        <v>1260</v>
      </c>
      <c r="C1291" s="128" t="s">
        <v>431</v>
      </c>
      <c r="D1291" s="129" t="s">
        <v>1261</v>
      </c>
      <c r="E1291" s="128" t="s">
        <v>526</v>
      </c>
      <c r="F1291" s="130" t="n">
        <v>0.2299</v>
      </c>
      <c r="G1291" s="131" t="n">
        <v>17.85</v>
      </c>
      <c r="H1291" s="131" t="n">
        <v>4.1</v>
      </c>
      <c r="I1291" s="102"/>
    </row>
    <row r="1292" customFormat="false" ht="15" hidden="false" customHeight="false" outlineLevel="0" collapsed="false">
      <c r="A1292" s="132" t="s">
        <v>437</v>
      </c>
      <c r="B1292" s="132" t="s">
        <v>1484</v>
      </c>
      <c r="C1292" s="132" t="s">
        <v>431</v>
      </c>
      <c r="D1292" s="133" t="s">
        <v>1485</v>
      </c>
      <c r="E1292" s="132" t="s">
        <v>8</v>
      </c>
      <c r="F1292" s="134" t="n">
        <v>1</v>
      </c>
      <c r="G1292" s="135" t="n">
        <v>8.6</v>
      </c>
      <c r="H1292" s="135" t="n">
        <v>8.6</v>
      </c>
      <c r="I1292" s="102"/>
    </row>
    <row r="1293" customFormat="false" ht="15" hidden="false" customHeight="false" outlineLevel="0" collapsed="false">
      <c r="A1293" s="132" t="s">
        <v>437</v>
      </c>
      <c r="B1293" s="132" t="s">
        <v>1486</v>
      </c>
      <c r="C1293" s="132" t="s">
        <v>431</v>
      </c>
      <c r="D1293" s="133" t="s">
        <v>1487</v>
      </c>
      <c r="E1293" s="132" t="s">
        <v>8</v>
      </c>
      <c r="F1293" s="134" t="n">
        <v>1</v>
      </c>
      <c r="G1293" s="135" t="n">
        <v>121.65</v>
      </c>
      <c r="H1293" s="135" t="n">
        <v>121.65</v>
      </c>
      <c r="I1293" s="102"/>
    </row>
    <row r="1294" customFormat="false" ht="15" hidden="false" customHeight="false" outlineLevel="0" collapsed="false">
      <c r="A1294" s="121"/>
      <c r="B1294" s="121"/>
      <c r="C1294" s="121"/>
      <c r="D1294" s="121"/>
      <c r="E1294" s="121"/>
      <c r="F1294" s="122"/>
      <c r="G1294" s="123"/>
      <c r="H1294" s="124"/>
      <c r="I1294" s="102"/>
    </row>
    <row r="1295" customFormat="false" ht="15" hidden="false" customHeight="false" outlineLevel="0" collapsed="false">
      <c r="A1295" s="125"/>
      <c r="B1295" s="125"/>
      <c r="C1295" s="125"/>
      <c r="D1295" s="125"/>
      <c r="E1295" s="125"/>
      <c r="F1295" s="126"/>
      <c r="G1295" s="127"/>
      <c r="H1295" s="127"/>
      <c r="I1295" s="102"/>
    </row>
    <row r="1296" customFormat="false" ht="15" hidden="false" customHeight="false" outlineLevel="0" collapsed="false">
      <c r="A1296" s="114" t="s">
        <v>1488</v>
      </c>
      <c r="B1296" s="114" t="s">
        <v>418</v>
      </c>
      <c r="C1296" s="114" t="s">
        <v>419</v>
      </c>
      <c r="D1296" s="115" t="s">
        <v>420</v>
      </c>
      <c r="E1296" s="114" t="s">
        <v>421</v>
      </c>
      <c r="F1296" s="116" t="s">
        <v>422</v>
      </c>
      <c r="G1296" s="114" t="s">
        <v>423</v>
      </c>
      <c r="H1296" s="114" t="s">
        <v>424</v>
      </c>
      <c r="I1296" s="102"/>
    </row>
    <row r="1297" customFormat="false" ht="15" hidden="false" customHeight="false" outlineLevel="0" collapsed="false">
      <c r="A1297" s="117" t="s">
        <v>425</v>
      </c>
      <c r="B1297" s="117" t="s">
        <v>1369</v>
      </c>
      <c r="C1297" s="117" t="s">
        <v>628</v>
      </c>
      <c r="D1297" s="118" t="s">
        <v>317</v>
      </c>
      <c r="E1297" s="117" t="s">
        <v>8</v>
      </c>
      <c r="F1297" s="119" t="n">
        <v>1</v>
      </c>
      <c r="G1297" s="136" t="s">
        <v>1370</v>
      </c>
      <c r="H1297" s="136" t="s">
        <v>1370</v>
      </c>
      <c r="I1297" s="102"/>
    </row>
    <row r="1298" customFormat="false" ht="15" hidden="false" customHeight="false" outlineLevel="0" collapsed="false">
      <c r="A1298" s="128" t="s">
        <v>434</v>
      </c>
      <c r="B1298" s="128" t="s">
        <v>1260</v>
      </c>
      <c r="C1298" s="128" t="s">
        <v>431</v>
      </c>
      <c r="D1298" s="129" t="s">
        <v>1261</v>
      </c>
      <c r="E1298" s="128" t="s">
        <v>526</v>
      </c>
      <c r="F1298" s="130" t="n">
        <v>0.16</v>
      </c>
      <c r="G1298" s="138" t="s">
        <v>1281</v>
      </c>
      <c r="H1298" s="138" t="s">
        <v>1371</v>
      </c>
      <c r="I1298" s="102"/>
    </row>
    <row r="1299" customFormat="false" ht="15" hidden="false" customHeight="false" outlineLevel="0" collapsed="false">
      <c r="A1299" s="128" t="s">
        <v>434</v>
      </c>
      <c r="B1299" s="128" t="s">
        <v>1258</v>
      </c>
      <c r="C1299" s="128" t="s">
        <v>431</v>
      </c>
      <c r="D1299" s="129" t="s">
        <v>1259</v>
      </c>
      <c r="E1299" s="128" t="s">
        <v>526</v>
      </c>
      <c r="F1299" s="130" t="n">
        <v>0.16</v>
      </c>
      <c r="G1299" s="138" t="s">
        <v>1284</v>
      </c>
      <c r="H1299" s="138" t="s">
        <v>1372</v>
      </c>
      <c r="I1299" s="102"/>
    </row>
    <row r="1300" customFormat="false" ht="15" hidden="false" customHeight="false" outlineLevel="0" collapsed="false">
      <c r="A1300" s="132" t="s">
        <v>437</v>
      </c>
      <c r="B1300" s="132" t="s">
        <v>1337</v>
      </c>
      <c r="C1300" s="132" t="s">
        <v>431</v>
      </c>
      <c r="D1300" s="133" t="s">
        <v>1338</v>
      </c>
      <c r="E1300" s="132" t="s">
        <v>8</v>
      </c>
      <c r="F1300" s="134" t="n">
        <v>1</v>
      </c>
      <c r="G1300" s="137" t="s">
        <v>1373</v>
      </c>
      <c r="H1300" s="137" t="s">
        <v>1373</v>
      </c>
      <c r="I1300" s="102"/>
    </row>
    <row r="1301" customFormat="false" ht="15" hidden="false" customHeight="false" outlineLevel="0" collapsed="false">
      <c r="A1301" s="132" t="s">
        <v>437</v>
      </c>
      <c r="B1301" s="132" t="s">
        <v>1343</v>
      </c>
      <c r="C1301" s="132" t="s">
        <v>431</v>
      </c>
      <c r="D1301" s="133" t="s">
        <v>1344</v>
      </c>
      <c r="E1301" s="132" t="s">
        <v>8</v>
      </c>
      <c r="F1301" s="134" t="n">
        <v>1</v>
      </c>
      <c r="G1301" s="137" t="s">
        <v>545</v>
      </c>
      <c r="H1301" s="137" t="s">
        <v>545</v>
      </c>
      <c r="I1301" s="102"/>
    </row>
    <row r="1302" customFormat="false" ht="15" hidden="false" customHeight="false" outlineLevel="0" collapsed="false">
      <c r="A1302" s="132" t="s">
        <v>437</v>
      </c>
      <c r="B1302" s="132" t="s">
        <v>1374</v>
      </c>
      <c r="C1302" s="132" t="s">
        <v>431</v>
      </c>
      <c r="D1302" s="133" t="s">
        <v>1375</v>
      </c>
      <c r="E1302" s="132" t="s">
        <v>8</v>
      </c>
      <c r="F1302" s="134" t="n">
        <v>1</v>
      </c>
      <c r="G1302" s="137" t="s">
        <v>1376</v>
      </c>
      <c r="H1302" s="137" t="s">
        <v>1376</v>
      </c>
      <c r="I1302" s="102"/>
    </row>
    <row r="1303" customFormat="false" ht="15" hidden="false" customHeight="false" outlineLevel="0" collapsed="false">
      <c r="A1303" s="132" t="s">
        <v>437</v>
      </c>
      <c r="B1303" s="132" t="s">
        <v>1377</v>
      </c>
      <c r="C1303" s="132" t="s">
        <v>427</v>
      </c>
      <c r="D1303" s="133" t="s">
        <v>1378</v>
      </c>
      <c r="E1303" s="132" t="s">
        <v>682</v>
      </c>
      <c r="F1303" s="134" t="n">
        <v>1</v>
      </c>
      <c r="G1303" s="137" t="s">
        <v>1379</v>
      </c>
      <c r="H1303" s="137" t="s">
        <v>1379</v>
      </c>
      <c r="I1303" s="102"/>
    </row>
  </sheetData>
  <mergeCells count="4">
    <mergeCell ref="A1:E1"/>
    <mergeCell ref="F1:G1"/>
    <mergeCell ref="A2:E2"/>
    <mergeCell ref="F2:G2"/>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Z57"/>
  <sheetViews>
    <sheetView windowProtection="false" showFormulas="false" showGridLines="true" showRowColHeaders="true" showZeros="true" rightToLeft="false" tabSelected="false" showOutlineSymbols="true" defaultGridColor="true" view="normal" topLeftCell="A22" colorId="64" zoomScale="100" zoomScaleNormal="100" zoomScalePageLayoutView="100" workbookViewId="0">
      <selection pane="topLeft" activeCell="A29" activeCellId="0" sqref="A29"/>
    </sheetView>
  </sheetViews>
  <sheetFormatPr defaultRowHeight="15"/>
  <cols>
    <col collapsed="false" hidden="false" max="1" min="1" style="0" width="7.83163265306122"/>
    <col collapsed="false" hidden="false" max="2" min="2" style="0" width="58.0459183673469"/>
    <col collapsed="false" hidden="false" max="3" min="3" style="0" width="9.04591836734694"/>
    <col collapsed="false" hidden="false" max="4" min="4" style="0" width="15.1173469387755"/>
    <col collapsed="false" hidden="false" max="5" min="5" style="0" width="9.04591836734694"/>
    <col collapsed="false" hidden="false" max="6" min="6" style="0" width="12.4183673469388"/>
    <col collapsed="false" hidden="false" max="7" min="7" style="0" width="7.83163265306122"/>
    <col collapsed="false" hidden="false" max="8" min="8" style="0" width="12.5561224489796"/>
    <col collapsed="false" hidden="false" max="9" min="9" style="0" width="9.04591836734694"/>
    <col collapsed="false" hidden="false" max="10" min="10" style="0" width="12.5561224489796"/>
    <col collapsed="false" hidden="false" max="11" min="11" style="0" width="7.83163265306122"/>
    <col collapsed="false" hidden="false" max="12" min="12" style="0" width="12.2857142857143"/>
    <col collapsed="false" hidden="false" max="13" min="13" style="0" width="12.8265306122449"/>
    <col collapsed="false" hidden="false" max="15" min="14" style="0" width="9.71938775510204"/>
    <col collapsed="false" hidden="false" max="26" min="16" style="0" width="7.83163265306122"/>
    <col collapsed="false" hidden="false" max="1025" min="27" style="0" width="14.1734693877551"/>
  </cols>
  <sheetData>
    <row r="1" customFormat="false" ht="15" hidden="false" customHeight="true" outlineLevel="0" collapsed="false">
      <c r="A1" s="1" t="s">
        <v>0</v>
      </c>
      <c r="B1" s="1"/>
      <c r="C1" s="1"/>
      <c r="D1" s="1"/>
      <c r="E1" s="1"/>
      <c r="F1" s="1"/>
      <c r="G1" s="1"/>
      <c r="H1" s="1"/>
      <c r="I1" s="1"/>
      <c r="J1" s="1"/>
      <c r="K1" s="1"/>
      <c r="L1" s="3" t="s">
        <v>2</v>
      </c>
    </row>
    <row r="2" customFormat="false" ht="15" hidden="false" customHeight="true" outlineLevel="0" collapsed="false">
      <c r="A2" s="141" t="s">
        <v>1489</v>
      </c>
      <c r="B2" s="141"/>
      <c r="C2" s="141"/>
      <c r="D2" s="141"/>
      <c r="E2" s="141"/>
      <c r="F2" s="141"/>
      <c r="G2" s="141"/>
      <c r="H2" s="141"/>
      <c r="I2" s="141"/>
      <c r="J2" s="141"/>
      <c r="K2" s="141"/>
      <c r="L2" s="6" t="n">
        <v>0.2511</v>
      </c>
    </row>
    <row r="3" customFormat="false" ht="15.75" hidden="false" customHeight="true" outlineLevel="0" collapsed="false">
      <c r="A3" s="142" t="s">
        <v>5</v>
      </c>
      <c r="B3" s="143" t="s">
        <v>7</v>
      </c>
      <c r="C3" s="144" t="s">
        <v>1490</v>
      </c>
      <c r="D3" s="144"/>
      <c r="E3" s="145" t="s">
        <v>1491</v>
      </c>
      <c r="F3" s="145"/>
      <c r="G3" s="146" t="s">
        <v>1492</v>
      </c>
      <c r="H3" s="146"/>
      <c r="I3" s="145" t="s">
        <v>1493</v>
      </c>
      <c r="J3" s="145"/>
      <c r="K3" s="147" t="s">
        <v>1494</v>
      </c>
      <c r="L3" s="147"/>
      <c r="M3" s="148"/>
      <c r="N3" s="148"/>
      <c r="O3" s="148"/>
      <c r="P3" s="148"/>
      <c r="Q3" s="148"/>
      <c r="R3" s="148"/>
      <c r="S3" s="148"/>
      <c r="T3" s="148"/>
      <c r="U3" s="148"/>
      <c r="V3" s="148"/>
      <c r="W3" s="148"/>
      <c r="X3" s="148"/>
      <c r="Y3" s="148"/>
      <c r="Z3" s="148"/>
    </row>
    <row r="4" customFormat="false" ht="12.75" hidden="false" customHeight="true" outlineLevel="0" collapsed="false">
      <c r="A4" s="142"/>
      <c r="B4" s="143"/>
      <c r="C4" s="149" t="s">
        <v>16</v>
      </c>
      <c r="D4" s="150" t="s">
        <v>1495</v>
      </c>
      <c r="E4" s="151" t="s">
        <v>16</v>
      </c>
      <c r="F4" s="151" t="s">
        <v>1495</v>
      </c>
      <c r="G4" s="152" t="s">
        <v>16</v>
      </c>
      <c r="H4" s="152" t="s">
        <v>1495</v>
      </c>
      <c r="I4" s="151" t="s">
        <v>16</v>
      </c>
      <c r="J4" s="151" t="s">
        <v>1495</v>
      </c>
      <c r="K4" s="152" t="s">
        <v>16</v>
      </c>
      <c r="L4" s="153" t="s">
        <v>1495</v>
      </c>
      <c r="M4" s="148"/>
      <c r="N4" s="148"/>
      <c r="O4" s="148"/>
      <c r="P4" s="148"/>
      <c r="Q4" s="148"/>
      <c r="R4" s="148"/>
      <c r="S4" s="148"/>
      <c r="T4" s="148"/>
      <c r="U4" s="148"/>
      <c r="V4" s="148"/>
      <c r="W4" s="148"/>
      <c r="X4" s="148"/>
      <c r="Y4" s="148"/>
      <c r="Z4" s="148"/>
    </row>
    <row r="5" customFormat="false" ht="15" hidden="false" customHeight="false" outlineLevel="0" collapsed="false">
      <c r="A5" s="154" t="n">
        <f aca="false">'Sintetica (não desonerado)'!A4</f>
        <v>1</v>
      </c>
      <c r="B5" s="155" t="str">
        <f aca="false">'Sintetica (não desonerado)'!B4</f>
        <v>MOBILIZAÇÃO E DESMOBILIZAÇÃO DE OBRA</v>
      </c>
      <c r="C5" s="156" t="n">
        <f aca="false">D5/D$50</f>
        <v>0.00497510585738172</v>
      </c>
      <c r="D5" s="150" t="n">
        <f aca="false">ROUND('Sintetica (não desonerado)'!G6*(1+$L$2),2)</f>
        <v>1256.25</v>
      </c>
      <c r="E5" s="157" t="n">
        <v>0.5</v>
      </c>
      <c r="F5" s="158" t="n">
        <f aca="false">ROUND(E5*$D5,2)</f>
        <v>628.13</v>
      </c>
      <c r="G5" s="159"/>
      <c r="H5" s="160"/>
      <c r="I5" s="157"/>
      <c r="J5" s="158"/>
      <c r="K5" s="159" t="n">
        <v>0.5</v>
      </c>
      <c r="L5" s="161" t="n">
        <f aca="false">ROUND(K5*$D5,2)</f>
        <v>628.13</v>
      </c>
      <c r="M5" s="162" t="n">
        <f aca="false">SUM(E5+G5+I5+K5)</f>
        <v>1</v>
      </c>
      <c r="N5" s="148"/>
      <c r="O5" s="148"/>
      <c r="P5" s="148"/>
      <c r="Q5" s="148"/>
      <c r="R5" s="148"/>
      <c r="S5" s="148"/>
      <c r="T5" s="148"/>
      <c r="U5" s="148"/>
      <c r="V5" s="148"/>
      <c r="W5" s="148"/>
      <c r="X5" s="148"/>
      <c r="Y5" s="148"/>
      <c r="Z5" s="148"/>
    </row>
    <row r="6" customFormat="false" ht="15" hidden="false" customHeight="false" outlineLevel="0" collapsed="false">
      <c r="A6" s="154" t="n">
        <f aca="false">'Sintetica (não desonerado)'!A8</f>
        <v>2</v>
      </c>
      <c r="B6" s="163" t="str">
        <f aca="false">'Sintetica (não desonerado)'!B8</f>
        <v>ADMINISTRAÇÃO LOCAL</v>
      </c>
      <c r="C6" s="156" t="n">
        <f aca="false">D6/D$50</f>
        <v>0.123647964242127</v>
      </c>
      <c r="D6" s="150" t="n">
        <f aca="false">ROUND('Sintetica (não desonerado)'!G10*(1+$L$2),2)</f>
        <v>31222</v>
      </c>
      <c r="E6" s="157" t="n">
        <v>0.2163</v>
      </c>
      <c r="F6" s="158" t="n">
        <f aca="false">ROUND(E6*$D6,2)</f>
        <v>6753.32</v>
      </c>
      <c r="G6" s="159" t="n">
        <v>0.2581</v>
      </c>
      <c r="H6" s="160" t="n">
        <f aca="false">ROUND(G6*$D6,2)</f>
        <v>8058.4</v>
      </c>
      <c r="I6" s="157" t="n">
        <v>0.4011</v>
      </c>
      <c r="J6" s="158" t="n">
        <f aca="false">ROUND(I6*$D6,2)</f>
        <v>12523.14</v>
      </c>
      <c r="K6" s="159" t="n">
        <v>0.1245</v>
      </c>
      <c r="L6" s="161" t="n">
        <f aca="false">ROUND(K6*$D6,2)</f>
        <v>3887.14</v>
      </c>
      <c r="M6" s="162" t="n">
        <f aca="false">SUM(E6+G6+I6+K6)</f>
        <v>1</v>
      </c>
      <c r="N6" s="148"/>
      <c r="O6" s="148"/>
      <c r="P6" s="148"/>
      <c r="Q6" s="148"/>
      <c r="R6" s="148"/>
      <c r="S6" s="148"/>
      <c r="T6" s="148"/>
      <c r="U6" s="148"/>
      <c r="V6" s="148"/>
      <c r="W6" s="148"/>
      <c r="X6" s="148"/>
      <c r="Y6" s="148"/>
      <c r="Z6" s="148"/>
    </row>
    <row r="7" customFormat="false" ht="15" hidden="false" customHeight="false" outlineLevel="0" collapsed="false">
      <c r="A7" s="154" t="n">
        <f aca="false">'Sintetica (não desonerado)'!A12</f>
        <v>3</v>
      </c>
      <c r="B7" s="163" t="str">
        <f aca="false">'Sintetica (não desonerado)'!B12</f>
        <v>CANTEIRO DE OBRAS</v>
      </c>
      <c r="C7" s="156" t="n">
        <f aca="false">D7/D$50</f>
        <v>0.0169075977598895</v>
      </c>
      <c r="D7" s="150" t="n">
        <f aca="false">ROUND('Sintetica (não desonerado)'!G16*(1+$L$2),2)</f>
        <v>4269.29</v>
      </c>
      <c r="E7" s="157" t="n">
        <v>1</v>
      </c>
      <c r="F7" s="158" t="n">
        <f aca="false">ROUND(E7*$D7,2)</f>
        <v>4269.29</v>
      </c>
      <c r="G7" s="159"/>
      <c r="H7" s="160"/>
      <c r="I7" s="157"/>
      <c r="J7" s="158"/>
      <c r="K7" s="159"/>
      <c r="L7" s="161"/>
      <c r="M7" s="162" t="n">
        <f aca="false">SUM(E7+G7+I7+K7)</f>
        <v>1</v>
      </c>
      <c r="N7" s="148"/>
      <c r="O7" s="148"/>
      <c r="P7" s="148"/>
      <c r="Q7" s="148"/>
      <c r="R7" s="148"/>
      <c r="S7" s="148"/>
      <c r="T7" s="148"/>
      <c r="U7" s="148"/>
      <c r="V7" s="148"/>
      <c r="W7" s="148"/>
      <c r="X7" s="148"/>
      <c r="Y7" s="148"/>
      <c r="Z7" s="148"/>
    </row>
    <row r="8" customFormat="false" ht="15" hidden="false" customHeight="false" outlineLevel="0" collapsed="false">
      <c r="A8" s="164" t="n">
        <f aca="false">'Sintetica (não desonerado)'!A18</f>
        <v>4</v>
      </c>
      <c r="B8" s="165" t="str">
        <f aca="false">'Sintetica (não desonerado)'!B18</f>
        <v>ABRIGO EXTERNO DE RESÍDUOS</v>
      </c>
      <c r="C8" s="166" t="n">
        <f aca="false">D8/D$50</f>
        <v>0.665357291410197</v>
      </c>
      <c r="D8" s="167" t="n">
        <f aca="false">ROUND(SUM(D9,D13,D18,D26,D27,D28,D31,D32),2)</f>
        <v>168007.5</v>
      </c>
      <c r="E8" s="168"/>
      <c r="F8" s="169"/>
      <c r="G8" s="168"/>
      <c r="H8" s="169"/>
      <c r="I8" s="168"/>
      <c r="J8" s="169"/>
      <c r="K8" s="168"/>
      <c r="L8" s="170"/>
      <c r="M8" s="162" t="n">
        <f aca="false">SUM(E8+G8+I8+K8)</f>
        <v>0</v>
      </c>
      <c r="N8" s="148"/>
      <c r="O8" s="148"/>
      <c r="P8" s="148"/>
      <c r="Q8" s="148"/>
      <c r="R8" s="148"/>
      <c r="S8" s="148"/>
      <c r="T8" s="148"/>
      <c r="U8" s="148"/>
      <c r="V8" s="148"/>
      <c r="W8" s="148"/>
      <c r="X8" s="148"/>
      <c r="Y8" s="148"/>
      <c r="Z8" s="148"/>
    </row>
    <row r="9" customFormat="false" ht="15" hidden="false" customHeight="false" outlineLevel="0" collapsed="false">
      <c r="A9" s="164" t="str">
        <f aca="false">'Sintetica (não desonerado)'!A19</f>
        <v>4.1</v>
      </c>
      <c r="B9" s="165" t="str">
        <f aca="false">'Sintetica (não desonerado)'!B19</f>
        <v>INFRAESTRUTURA</v>
      </c>
      <c r="C9" s="166" t="n">
        <f aca="false">D9/D$50</f>
        <v>0.0967989861991653</v>
      </c>
      <c r="D9" s="167" t="n">
        <f aca="false">SUM(D10:D12)</f>
        <v>24442.44</v>
      </c>
      <c r="E9" s="168"/>
      <c r="F9" s="169"/>
      <c r="G9" s="168"/>
      <c r="H9" s="169"/>
      <c r="I9" s="168"/>
      <c r="J9" s="169"/>
      <c r="K9" s="168"/>
      <c r="L9" s="170"/>
      <c r="M9" s="162" t="n">
        <f aca="false">SUM(E9+G9+I9+K9)</f>
        <v>0</v>
      </c>
      <c r="N9" s="148"/>
      <c r="O9" s="148"/>
      <c r="P9" s="148"/>
      <c r="Q9" s="148"/>
      <c r="R9" s="148"/>
      <c r="S9" s="148"/>
      <c r="T9" s="148"/>
      <c r="U9" s="148"/>
      <c r="V9" s="148"/>
      <c r="W9" s="148"/>
      <c r="X9" s="148"/>
      <c r="Y9" s="148"/>
      <c r="Z9" s="148"/>
    </row>
    <row r="10" customFormat="false" ht="15" hidden="false" customHeight="false" outlineLevel="0" collapsed="false">
      <c r="A10" s="171" t="str">
        <f aca="false">'Sintetica (não desonerado)'!A20</f>
        <v>4.1.1</v>
      </c>
      <c r="B10" s="20" t="str">
        <f aca="false">'Sintetica (não desonerado)'!B20</f>
        <v>BLOCOS E VIGAS BALDRAMES</v>
      </c>
      <c r="C10" s="159" t="n">
        <f aca="false">D10/D$50</f>
        <v>0.0176015185943814</v>
      </c>
      <c r="D10" s="160" t="n">
        <f aca="false">ROUND('Sintetica (não desonerado)'!G20*(1+$L$2),2)</f>
        <v>4444.51</v>
      </c>
      <c r="E10" s="157" t="n">
        <v>1</v>
      </c>
      <c r="F10" s="158" t="n">
        <f aca="false">ROUND(E10*$D10,2)</f>
        <v>4444.51</v>
      </c>
      <c r="G10" s="159"/>
      <c r="H10" s="160"/>
      <c r="I10" s="157"/>
      <c r="J10" s="158"/>
      <c r="K10" s="159"/>
      <c r="L10" s="161"/>
      <c r="M10" s="162" t="n">
        <f aca="false">SUM(E10+G10+I10+K10)</f>
        <v>1</v>
      </c>
      <c r="N10" s="148"/>
      <c r="O10" s="148"/>
      <c r="P10" s="148"/>
      <c r="Q10" s="148"/>
      <c r="R10" s="148"/>
      <c r="S10" s="148"/>
      <c r="T10" s="148"/>
      <c r="U10" s="148"/>
      <c r="V10" s="148"/>
      <c r="W10" s="148"/>
      <c r="X10" s="148"/>
      <c r="Y10" s="148"/>
      <c r="Z10" s="148"/>
    </row>
    <row r="11" customFormat="false" ht="15" hidden="false" customHeight="false" outlineLevel="0" collapsed="false">
      <c r="A11" s="171" t="str">
        <f aca="false">'Sintetica (não desonerado)'!A30</f>
        <v>4.1.2</v>
      </c>
      <c r="B11" s="20" t="str">
        <f aca="false">'Sintetica (não desonerado)'!B30</f>
        <v>LAJE PISO</v>
      </c>
      <c r="C11" s="159" t="n">
        <f aca="false">D11/D$50</f>
        <v>0.0481781132648144</v>
      </c>
      <c r="D11" s="160" t="n">
        <f aca="false">ROUND('Sintetica (não desonerado)'!G30*(1+$L$2),2)</f>
        <v>12165.32</v>
      </c>
      <c r="E11" s="157" t="n">
        <v>1</v>
      </c>
      <c r="F11" s="158" t="n">
        <f aca="false">ROUND(E11*$D11,2)</f>
        <v>12165.32</v>
      </c>
      <c r="G11" s="159"/>
      <c r="H11" s="160"/>
      <c r="I11" s="157"/>
      <c r="J11" s="158"/>
      <c r="K11" s="159"/>
      <c r="L11" s="161"/>
      <c r="M11" s="162" t="n">
        <f aca="false">SUM(E11+G11+I11+K11)</f>
        <v>1</v>
      </c>
      <c r="N11" s="148"/>
      <c r="O11" s="148"/>
      <c r="P11" s="148"/>
      <c r="Q11" s="148"/>
      <c r="R11" s="148"/>
      <c r="S11" s="148"/>
      <c r="T11" s="148"/>
      <c r="U11" s="148"/>
      <c r="V11" s="148"/>
      <c r="W11" s="148"/>
      <c r="X11" s="148"/>
      <c r="Y11" s="148"/>
      <c r="Z11" s="148"/>
    </row>
    <row r="12" customFormat="false" ht="15" hidden="false" customHeight="false" outlineLevel="0" collapsed="false">
      <c r="A12" s="171" t="str">
        <f aca="false">'Sintetica (não desonerado)'!A34</f>
        <v>4.1.3</v>
      </c>
      <c r="B12" s="20" t="str">
        <f aca="false">'Sintetica (não desonerado)'!B34</f>
        <v>ESTRUTURA METÁLICA</v>
      </c>
      <c r="C12" s="159" t="n">
        <f aca="false">D12/D$50</f>
        <v>0.0310193543399695</v>
      </c>
      <c r="D12" s="160" t="n">
        <f aca="false">ROUND('Sintetica (não desonerado)'!G34*(1+$L$2),2)</f>
        <v>7832.61</v>
      </c>
      <c r="E12" s="157" t="n">
        <v>1</v>
      </c>
      <c r="F12" s="158" t="n">
        <f aca="false">ROUND(E12*$D12,2)</f>
        <v>7832.61</v>
      </c>
      <c r="G12" s="159"/>
      <c r="H12" s="160"/>
      <c r="I12" s="157"/>
      <c r="J12" s="158"/>
      <c r="K12" s="159"/>
      <c r="L12" s="161"/>
      <c r="M12" s="162" t="n">
        <f aca="false">SUM(E12+G12+I12+K12)</f>
        <v>1</v>
      </c>
      <c r="N12" s="148"/>
      <c r="O12" s="148"/>
      <c r="P12" s="148"/>
      <c r="Q12" s="148"/>
      <c r="R12" s="148"/>
      <c r="S12" s="148"/>
      <c r="T12" s="148"/>
      <c r="U12" s="148"/>
      <c r="V12" s="148"/>
      <c r="W12" s="148"/>
      <c r="X12" s="148"/>
      <c r="Y12" s="148"/>
      <c r="Z12" s="148"/>
    </row>
    <row r="13" customFormat="false" ht="15" hidden="false" customHeight="false" outlineLevel="0" collapsed="false">
      <c r="A13" s="164" t="str">
        <f aca="false">'Sintetica (não desonerado)'!A39</f>
        <v>4.2</v>
      </c>
      <c r="B13" s="165" t="str">
        <f aca="false">'Sintetica (não desonerado)'!B39</f>
        <v>COBERTURA</v>
      </c>
      <c r="C13" s="166" t="n">
        <f aca="false">D13/D$50</f>
        <v>0.0753389636152539</v>
      </c>
      <c r="D13" s="167" t="n">
        <f aca="false">ROUND(SUM(D14:D17),2)</f>
        <v>19023.63</v>
      </c>
      <c r="E13" s="168"/>
      <c r="F13" s="169"/>
      <c r="G13" s="168"/>
      <c r="H13" s="169"/>
      <c r="I13" s="168"/>
      <c r="J13" s="169"/>
      <c r="K13" s="168"/>
      <c r="L13" s="170"/>
      <c r="M13" s="162" t="n">
        <f aca="false">SUM(E13+G13+I13+K13)</f>
        <v>0</v>
      </c>
      <c r="N13" s="148"/>
      <c r="O13" s="148"/>
      <c r="P13" s="148"/>
      <c r="Q13" s="148"/>
      <c r="R13" s="148"/>
      <c r="S13" s="148"/>
      <c r="T13" s="148"/>
      <c r="U13" s="148"/>
      <c r="V13" s="148"/>
      <c r="W13" s="148"/>
      <c r="X13" s="148"/>
      <c r="Y13" s="148"/>
      <c r="Z13" s="148"/>
    </row>
    <row r="14" customFormat="false" ht="15" hidden="false" customHeight="false" outlineLevel="0" collapsed="false">
      <c r="A14" s="171" t="str">
        <f aca="false">'Sintetica (não desonerado)'!A40</f>
        <v>4.2.1</v>
      </c>
      <c r="B14" s="20" t="str">
        <f aca="false">'Sintetica (não desonerado)'!B40</f>
        <v>RETIRADA DE TELHAS</v>
      </c>
      <c r="C14" s="159" t="n">
        <f aca="false">D14/D$50</f>
        <v>0.00045143268989687</v>
      </c>
      <c r="D14" s="160" t="n">
        <f aca="false">ROUND('Sintetica (não desonerado)'!G40*(1+$L$2),2)</f>
        <v>113.99</v>
      </c>
      <c r="E14" s="157" t="n">
        <v>1</v>
      </c>
      <c r="F14" s="158" t="n">
        <f aca="false">ROUND(E14*$D14,2)</f>
        <v>113.99</v>
      </c>
      <c r="G14" s="159"/>
      <c r="H14" s="160"/>
      <c r="I14" s="157"/>
      <c r="J14" s="158"/>
      <c r="K14" s="159"/>
      <c r="L14" s="161"/>
      <c r="M14" s="162" t="n">
        <f aca="false">SUM(E14+G14+I14+K14)</f>
        <v>1</v>
      </c>
      <c r="N14" s="148"/>
      <c r="O14" s="148"/>
      <c r="P14" s="148"/>
      <c r="Q14" s="148"/>
      <c r="R14" s="148"/>
      <c r="S14" s="148"/>
      <c r="T14" s="148"/>
      <c r="U14" s="148"/>
      <c r="V14" s="148"/>
      <c r="W14" s="148"/>
      <c r="X14" s="148"/>
      <c r="Y14" s="148"/>
      <c r="Z14" s="148"/>
    </row>
    <row r="15" customFormat="false" ht="15" hidden="false" customHeight="false" outlineLevel="0" collapsed="false">
      <c r="A15" s="171" t="str">
        <f aca="false">'Sintetica (não desonerado)'!A42</f>
        <v>4.2.2</v>
      </c>
      <c r="B15" s="20" t="str">
        <f aca="false">'Sintetica (não desonerado)'!B42</f>
        <v>ESTRUTURA METÁLICA DO TELHADO</v>
      </c>
      <c r="C15" s="159" t="n">
        <f aca="false">D15/D$50</f>
        <v>0.0222288323750306</v>
      </c>
      <c r="D15" s="160" t="n">
        <f aca="false">ROUND('Sintetica (não desonerado)'!G42*(1+$L$2),2)</f>
        <v>5612.94</v>
      </c>
      <c r="E15" s="157" t="n">
        <v>1</v>
      </c>
      <c r="F15" s="158" t="n">
        <f aca="false">ROUND(E15*$D15,2)</f>
        <v>5612.94</v>
      </c>
      <c r="G15" s="159"/>
      <c r="H15" s="160"/>
      <c r="I15" s="157"/>
      <c r="J15" s="158"/>
      <c r="K15" s="159"/>
      <c r="L15" s="161"/>
      <c r="M15" s="162" t="n">
        <f aca="false">SUM(E15+G15+I15+K15)</f>
        <v>1</v>
      </c>
      <c r="N15" s="148"/>
      <c r="O15" s="148"/>
      <c r="P15" s="148"/>
      <c r="Q15" s="148"/>
      <c r="R15" s="148"/>
      <c r="S15" s="148"/>
      <c r="T15" s="148"/>
      <c r="U15" s="148"/>
      <c r="V15" s="148"/>
      <c r="W15" s="148"/>
      <c r="X15" s="148"/>
      <c r="Y15" s="148"/>
      <c r="Z15" s="148"/>
    </row>
    <row r="16" customFormat="false" ht="15" hidden="false" customHeight="false" outlineLevel="0" collapsed="false">
      <c r="A16" s="171" t="str">
        <f aca="false">'Sintetica (não desonerado)'!A45</f>
        <v>4.2.3</v>
      </c>
      <c r="B16" s="20" t="str">
        <f aca="false">'Sintetica (não desonerado)'!B45</f>
        <v>TELHAMENTO EM TELHA METÁLICA</v>
      </c>
      <c r="C16" s="159" t="n">
        <f aca="false">D16/D$50</f>
        <v>0.031963881899759</v>
      </c>
      <c r="D16" s="160" t="n">
        <f aca="false">ROUND('Sintetica (não desonerado)'!G45*(1+$L$2),2)</f>
        <v>8071.11</v>
      </c>
      <c r="E16" s="157" t="n">
        <v>1</v>
      </c>
      <c r="F16" s="158" t="n">
        <f aca="false">ROUND(E16*$D16,2)</f>
        <v>8071.11</v>
      </c>
      <c r="G16" s="159"/>
      <c r="H16" s="160"/>
      <c r="I16" s="157"/>
      <c r="J16" s="158"/>
      <c r="K16" s="159"/>
      <c r="L16" s="161"/>
      <c r="M16" s="162" t="n">
        <f aca="false">SUM(E16+G16+I16+K16)</f>
        <v>1</v>
      </c>
      <c r="N16" s="148"/>
      <c r="O16" s="172"/>
      <c r="P16" s="148"/>
      <c r="Q16" s="148"/>
      <c r="R16" s="148"/>
      <c r="S16" s="148"/>
      <c r="T16" s="148"/>
      <c r="U16" s="148"/>
      <c r="V16" s="148"/>
      <c r="W16" s="148"/>
      <c r="X16" s="148"/>
      <c r="Y16" s="148"/>
      <c r="Z16" s="148"/>
    </row>
    <row r="17" customFormat="false" ht="15" hidden="false" customHeight="false" outlineLevel="0" collapsed="false">
      <c r="A17" s="171" t="str">
        <f aca="false">'Sintetica (não desonerado)'!A47</f>
        <v>4.2.4</v>
      </c>
      <c r="B17" s="20" t="str">
        <f aca="false">'Sintetica (não desonerado)'!B47</f>
        <v>INSTALAÇÃO DE CALHAS / CUMEEIRAS / DESCIDAS D'ÁGUA</v>
      </c>
      <c r="C17" s="159" t="n">
        <f aca="false">D17/D$50</f>
        <v>0.0206948166505675</v>
      </c>
      <c r="D17" s="160" t="n">
        <f aca="false">ROUND('Sintetica (não desonerado)'!G47*(1+$L$2),2)</f>
        <v>5225.59</v>
      </c>
      <c r="E17" s="157" t="n">
        <v>1</v>
      </c>
      <c r="F17" s="158" t="n">
        <f aca="false">ROUND(E17*$D17,2)</f>
        <v>5225.59</v>
      </c>
      <c r="G17" s="159"/>
      <c r="H17" s="160"/>
      <c r="I17" s="157"/>
      <c r="J17" s="158"/>
      <c r="K17" s="159"/>
      <c r="L17" s="161"/>
      <c r="M17" s="162" t="n">
        <f aca="false">SUM(E17+G17+I17+K17)</f>
        <v>1</v>
      </c>
      <c r="N17" s="148"/>
      <c r="O17" s="148"/>
      <c r="P17" s="148"/>
      <c r="Q17" s="148"/>
      <c r="R17" s="148"/>
      <c r="S17" s="148"/>
      <c r="T17" s="148"/>
      <c r="U17" s="148"/>
      <c r="V17" s="148"/>
      <c r="W17" s="148"/>
      <c r="X17" s="148"/>
      <c r="Y17" s="148"/>
      <c r="Z17" s="148"/>
    </row>
    <row r="18" customFormat="false" ht="15.75" hidden="false" customHeight="true" outlineLevel="0" collapsed="false">
      <c r="A18" s="164" t="str">
        <f aca="false">'Sintetica (não desonerado)'!A53</f>
        <v>4.3</v>
      </c>
      <c r="B18" s="165" t="str">
        <f aca="false">'Sintetica (não desonerado)'!B53</f>
        <v>ARQUITETURA</v>
      </c>
      <c r="C18" s="166" t="n">
        <f aca="false">D18/D$50</f>
        <v>0.369992791096364</v>
      </c>
      <c r="D18" s="167" t="n">
        <f aca="false">ROUND(SUM(D19:D25),2)</f>
        <v>93425.84</v>
      </c>
      <c r="E18" s="168"/>
      <c r="F18" s="169"/>
      <c r="G18" s="168"/>
      <c r="H18" s="169"/>
      <c r="I18" s="168"/>
      <c r="J18" s="169"/>
      <c r="K18" s="168"/>
      <c r="L18" s="170"/>
      <c r="M18" s="162" t="n">
        <f aca="false">SUM(E18+G18+I18+K18)</f>
        <v>0</v>
      </c>
      <c r="N18" s="148"/>
      <c r="O18" s="148"/>
      <c r="P18" s="148"/>
      <c r="Q18" s="148"/>
      <c r="R18" s="148"/>
      <c r="S18" s="148"/>
      <c r="T18" s="148"/>
      <c r="U18" s="148"/>
      <c r="V18" s="148"/>
      <c r="W18" s="148"/>
      <c r="X18" s="148"/>
      <c r="Y18" s="148"/>
      <c r="Z18" s="148"/>
    </row>
    <row r="19" customFormat="false" ht="15.75" hidden="false" customHeight="true" outlineLevel="0" collapsed="false">
      <c r="A19" s="171" t="str">
        <f aca="false">'Sintetica (não desonerado)'!A54</f>
        <v>4.3.1</v>
      </c>
      <c r="B19" s="20" t="str">
        <f aca="false">'Sintetica (não desonerado)'!B54</f>
        <v>EXECUÇÃO DE ALVENARIA</v>
      </c>
      <c r="C19" s="159" t="n">
        <f aca="false">D19/D$50</f>
        <v>0.0151487171513809</v>
      </c>
      <c r="D19" s="160" t="n">
        <f aca="false">ROUND('Sintetica (não desonerado)'!G54*(1+$L$2),2)</f>
        <v>3825.16</v>
      </c>
      <c r="E19" s="157"/>
      <c r="F19" s="158"/>
      <c r="G19" s="159" t="n">
        <v>1</v>
      </c>
      <c r="H19" s="160" t="n">
        <f aca="false">ROUND(G19*$D19,2)</f>
        <v>3825.16</v>
      </c>
      <c r="I19" s="157"/>
      <c r="J19" s="158"/>
      <c r="K19" s="159"/>
      <c r="L19" s="161"/>
      <c r="M19" s="162" t="n">
        <f aca="false">SUM(E19+G19+I19+K19)</f>
        <v>1</v>
      </c>
      <c r="N19" s="148"/>
      <c r="O19" s="148"/>
      <c r="P19" s="148"/>
      <c r="Q19" s="148"/>
      <c r="R19" s="148"/>
      <c r="S19" s="148"/>
      <c r="T19" s="148"/>
      <c r="U19" s="148"/>
      <c r="V19" s="148"/>
      <c r="W19" s="148"/>
      <c r="X19" s="148"/>
      <c r="Y19" s="148"/>
      <c r="Z19" s="148"/>
    </row>
    <row r="20" customFormat="false" ht="15.75" hidden="false" customHeight="true" outlineLevel="0" collapsed="false">
      <c r="A20" s="171" t="str">
        <f aca="false">'Sintetica (não desonerado)'!A56</f>
        <v>4.3.2</v>
      </c>
      <c r="B20" s="20" t="str">
        <f aca="false">'Sintetica (não desonerado)'!B56</f>
        <v>EXECUÇÃO DE REVESTIMENTO</v>
      </c>
      <c r="C20" s="159" t="n">
        <f aca="false">D20/D$50</f>
        <v>0.0505194327337768</v>
      </c>
      <c r="D20" s="160" t="n">
        <f aca="false">ROUND('Sintetica (não desonerado)'!G56*(1+$L$2),2)</f>
        <v>12756.52</v>
      </c>
      <c r="E20" s="157"/>
      <c r="F20" s="158"/>
      <c r="G20" s="159" t="n">
        <v>1</v>
      </c>
      <c r="H20" s="160" t="n">
        <f aca="false">ROUND(G20*$D20,2)</f>
        <v>12756.52</v>
      </c>
      <c r="I20" s="157"/>
      <c r="J20" s="158"/>
      <c r="K20" s="159"/>
      <c r="L20" s="161"/>
      <c r="M20" s="162" t="n">
        <f aca="false">SUM(E20+G20+I20+K20)</f>
        <v>1</v>
      </c>
      <c r="N20" s="148"/>
      <c r="O20" s="148"/>
      <c r="P20" s="148"/>
      <c r="Q20" s="148"/>
      <c r="R20" s="148"/>
      <c r="S20" s="148"/>
      <c r="T20" s="148"/>
      <c r="U20" s="148"/>
      <c r="V20" s="148"/>
      <c r="W20" s="148"/>
      <c r="X20" s="148"/>
      <c r="Y20" s="148"/>
      <c r="Z20" s="148"/>
    </row>
    <row r="21" customFormat="false" ht="15.75" hidden="false" customHeight="true" outlineLevel="0" collapsed="false">
      <c r="A21" s="171" t="str">
        <f aca="false">'Sintetica (não desonerado)'!A60</f>
        <v>4.3.3</v>
      </c>
      <c r="B21" s="20" t="str">
        <f aca="false">'Sintetica (não desonerado)'!B60</f>
        <v>PINTURA INTERNA PAREDES, BANCADA CONCRETO E PORTAS</v>
      </c>
      <c r="C21" s="159" t="n">
        <f aca="false">D21/D$50</f>
        <v>0.0225268040882321</v>
      </c>
      <c r="D21" s="160" t="n">
        <f aca="false">ROUND('Sintetica (não desonerado)'!G60*(1+$L$2),2)</f>
        <v>5688.18</v>
      </c>
      <c r="E21" s="157"/>
      <c r="F21" s="158"/>
      <c r="G21" s="159" t="n">
        <v>1</v>
      </c>
      <c r="H21" s="160" t="n">
        <f aca="false">ROUND(G21*$D21,2)</f>
        <v>5688.18</v>
      </c>
      <c r="I21" s="157"/>
      <c r="J21" s="158"/>
      <c r="K21" s="159"/>
      <c r="L21" s="161"/>
      <c r="M21" s="162" t="n">
        <f aca="false">SUM(E21+G21+I21+K21)</f>
        <v>1</v>
      </c>
      <c r="N21" s="148"/>
      <c r="O21" s="148"/>
      <c r="P21" s="148"/>
      <c r="Q21" s="148"/>
      <c r="R21" s="148"/>
      <c r="S21" s="148"/>
      <c r="T21" s="148"/>
      <c r="U21" s="148"/>
      <c r="V21" s="148"/>
      <c r="W21" s="148"/>
      <c r="X21" s="148"/>
      <c r="Y21" s="148"/>
      <c r="Z21" s="148"/>
    </row>
    <row r="22" customFormat="false" ht="15.75" hidden="false" customHeight="true" outlineLevel="0" collapsed="false">
      <c r="A22" s="171" t="str">
        <f aca="false">'Sintetica (não desonerado)'!A65</f>
        <v>4.3.4</v>
      </c>
      <c r="B22" s="20" t="str">
        <f aca="false">'Sintetica (não desonerado)'!B65</f>
        <v>PINTURA EXTERNA</v>
      </c>
      <c r="C22" s="159" t="n">
        <f aca="false">D22/D$50</f>
        <v>0.00462010606509858</v>
      </c>
      <c r="D22" s="160" t="n">
        <f aca="false">ROUND('Sintetica (não desonerado)'!G65*(1+$L$2),2)</f>
        <v>1166.61</v>
      </c>
      <c r="E22" s="157"/>
      <c r="F22" s="158"/>
      <c r="G22" s="159" t="n">
        <v>1</v>
      </c>
      <c r="H22" s="160" t="n">
        <f aca="false">ROUND(G22*$D22,2)</f>
        <v>1166.61</v>
      </c>
      <c r="I22" s="157"/>
      <c r="J22" s="158"/>
      <c r="K22" s="159"/>
      <c r="L22" s="161"/>
      <c r="M22" s="162" t="n">
        <f aca="false">SUM(E22+G22+I22+K22)</f>
        <v>1</v>
      </c>
      <c r="N22" s="148"/>
      <c r="O22" s="148"/>
      <c r="P22" s="148"/>
      <c r="Q22" s="148"/>
      <c r="R22" s="148"/>
      <c r="S22" s="148"/>
      <c r="T22" s="148"/>
      <c r="U22" s="148"/>
      <c r="V22" s="148"/>
      <c r="W22" s="148"/>
      <c r="X22" s="148"/>
      <c r="Y22" s="148"/>
      <c r="Z22" s="148"/>
    </row>
    <row r="23" customFormat="false" ht="15.75" hidden="false" customHeight="true" outlineLevel="0" collapsed="false">
      <c r="A23" s="171" t="str">
        <f aca="false">'Sintetica (não desonerado)'!A67</f>
        <v>4.3.5</v>
      </c>
      <c r="B23" s="20" t="str">
        <f aca="false">'Sintetica (não desonerado)'!B67</f>
        <v>PISO</v>
      </c>
      <c r="C23" s="159" t="n">
        <f aca="false">D23/D$50</f>
        <v>0.0138047554210239</v>
      </c>
      <c r="D23" s="160" t="n">
        <f aca="false">ROUND('Sintetica (não desonerado)'!G67*(1+$L$2),2)</f>
        <v>3485.8</v>
      </c>
      <c r="E23" s="157"/>
      <c r="F23" s="158"/>
      <c r="G23" s="159" t="n">
        <v>1</v>
      </c>
      <c r="H23" s="160" t="n">
        <f aca="false">ROUND(G23*$D23,2)</f>
        <v>3485.8</v>
      </c>
      <c r="I23" s="157"/>
      <c r="J23" s="158"/>
      <c r="K23" s="159"/>
      <c r="L23" s="161"/>
      <c r="M23" s="162" t="n">
        <f aca="false">SUM(E23+G23+I23+K23)</f>
        <v>1</v>
      </c>
      <c r="N23" s="148"/>
      <c r="O23" s="148"/>
      <c r="P23" s="148"/>
      <c r="Q23" s="148"/>
      <c r="R23" s="148"/>
      <c r="S23" s="148"/>
      <c r="T23" s="148"/>
      <c r="U23" s="148"/>
      <c r="V23" s="148"/>
      <c r="W23" s="148"/>
      <c r="X23" s="148"/>
      <c r="Y23" s="148"/>
      <c r="Z23" s="148"/>
    </row>
    <row r="24" customFormat="false" ht="15.75" hidden="false" customHeight="true" outlineLevel="0" collapsed="false">
      <c r="A24" s="171" t="str">
        <f aca="false">'Sintetica (não desonerado)'!A71</f>
        <v>4.3.6</v>
      </c>
      <c r="B24" s="20" t="str">
        <f aca="false">'Sintetica (não desonerado)'!B71</f>
        <v>ESQUADRIAS (INSTAÇÃO DE JANELAS, PORTAS METÁLICAS E ALAMBRADO)</v>
      </c>
      <c r="C24" s="159" t="n">
        <f aca="false">D24/D$50</f>
        <v>0.232519992797037</v>
      </c>
      <c r="D24" s="160" t="n">
        <f aca="false">ROUND('Sintetica (não desonerado)'!G71*(1+$L$2),2)</f>
        <v>58712.97</v>
      </c>
      <c r="E24" s="157"/>
      <c r="F24" s="158"/>
      <c r="G24" s="159" t="n">
        <v>0.4</v>
      </c>
      <c r="H24" s="160" t="n">
        <f aca="false">ROUND(G24*$D24,2)</f>
        <v>23485.19</v>
      </c>
      <c r="I24" s="157" t="n">
        <v>0.6</v>
      </c>
      <c r="J24" s="158" t="n">
        <f aca="false">ROUND(I24*$D24,2)</f>
        <v>35227.78</v>
      </c>
      <c r="K24" s="159"/>
      <c r="L24" s="161"/>
      <c r="M24" s="162" t="n">
        <f aca="false">SUM(E24+G24+I24+K24)</f>
        <v>1</v>
      </c>
      <c r="N24" s="148"/>
      <c r="O24" s="148"/>
      <c r="P24" s="148"/>
      <c r="Q24" s="148"/>
      <c r="R24" s="148"/>
      <c r="S24" s="148"/>
      <c r="T24" s="148"/>
      <c r="U24" s="148"/>
      <c r="V24" s="148"/>
      <c r="W24" s="148"/>
      <c r="X24" s="148"/>
      <c r="Y24" s="148"/>
      <c r="Z24" s="148"/>
    </row>
    <row r="25" customFormat="false" ht="15.75" hidden="false" customHeight="true" outlineLevel="0" collapsed="false">
      <c r="A25" s="171" t="str">
        <f aca="false">'Sintetica (não desonerado)'!A76</f>
        <v>4.3.7</v>
      </c>
      <c r="B25" s="20" t="str">
        <f aca="false">'Sintetica (não desonerado)'!B76</f>
        <v>BANCADA</v>
      </c>
      <c r="C25" s="159" t="n">
        <f aca="false">D25/D$50</f>
        <v>0.0308529828398154</v>
      </c>
      <c r="D25" s="160" t="n">
        <f aca="false">ROUND('Sintetica (não desonerado)'!G76*(1+$L$2),2)</f>
        <v>7790.6</v>
      </c>
      <c r="E25" s="157"/>
      <c r="F25" s="158"/>
      <c r="G25" s="159"/>
      <c r="H25" s="160"/>
      <c r="I25" s="157" t="n">
        <v>0.7</v>
      </c>
      <c r="J25" s="158" t="n">
        <f aca="false">ROUND(I25*$D25,2)</f>
        <v>5453.42</v>
      </c>
      <c r="K25" s="159" t="n">
        <v>0.3</v>
      </c>
      <c r="L25" s="161" t="n">
        <f aca="false">ROUND(K25*$D25,2)</f>
        <v>2337.18</v>
      </c>
      <c r="M25" s="162" t="n">
        <f aca="false">SUM(E25+G25+I25+K25)</f>
        <v>1</v>
      </c>
      <c r="N25" s="148"/>
      <c r="O25" s="148"/>
      <c r="P25" s="148"/>
      <c r="Q25" s="148"/>
      <c r="R25" s="148"/>
      <c r="S25" s="148"/>
      <c r="T25" s="148"/>
      <c r="U25" s="148"/>
      <c r="V25" s="148"/>
      <c r="W25" s="148"/>
      <c r="X25" s="148"/>
      <c r="Y25" s="148"/>
      <c r="Z25" s="148"/>
    </row>
    <row r="26" customFormat="false" ht="15.75" hidden="false" customHeight="true" outlineLevel="0" collapsed="false">
      <c r="A26" s="154" t="str">
        <f aca="false">'Sintetica (não desonerado)'!A81</f>
        <v>4.4</v>
      </c>
      <c r="B26" s="163" t="str">
        <f aca="false">'Sintetica (não desonerado)'!B81</f>
        <v>PAISAGISMO</v>
      </c>
      <c r="C26" s="156" t="n">
        <f aca="false">D26/D$50</f>
        <v>0.00939244541907896</v>
      </c>
      <c r="D26" s="150" t="n">
        <f aca="false">ROUND('Sintetica (não desonerado)'!G85*(1+$L$2),2)</f>
        <v>2371.66</v>
      </c>
      <c r="E26" s="157"/>
      <c r="F26" s="158"/>
      <c r="G26" s="159"/>
      <c r="H26" s="160"/>
      <c r="I26" s="157"/>
      <c r="J26" s="158"/>
      <c r="K26" s="159" t="n">
        <v>1</v>
      </c>
      <c r="L26" s="161" t="n">
        <f aca="false">ROUND(K26*$D26,2)</f>
        <v>2371.66</v>
      </c>
      <c r="M26" s="162" t="n">
        <f aca="false">SUM(E26+G26+I26+K26)</f>
        <v>1</v>
      </c>
      <c r="N26" s="148"/>
      <c r="O26" s="148"/>
      <c r="P26" s="148"/>
      <c r="Q26" s="148"/>
      <c r="R26" s="148"/>
      <c r="S26" s="148"/>
      <c r="T26" s="148"/>
      <c r="U26" s="148"/>
      <c r="V26" s="148"/>
      <c r="W26" s="148"/>
      <c r="X26" s="148"/>
      <c r="Y26" s="148"/>
      <c r="Z26" s="148"/>
    </row>
    <row r="27" customFormat="false" ht="15.75" hidden="false" customHeight="true" outlineLevel="0" collapsed="false">
      <c r="A27" s="154" t="str">
        <f aca="false">'Sintetica (não desonerado)'!A87</f>
        <v>4.5</v>
      </c>
      <c r="B27" s="163" t="str">
        <f aca="false">'Sintetica (não desonerado)'!B87</f>
        <v>COMBATE A INCENDIO</v>
      </c>
      <c r="C27" s="156" t="n">
        <f aca="false">D27/D$50</f>
        <v>0.00159999404373396</v>
      </c>
      <c r="D27" s="150" t="n">
        <f aca="false">ROUND('Sintetica (não desonerado)'!G90*(1+$L$2),2)</f>
        <v>404.01</v>
      </c>
      <c r="E27" s="157"/>
      <c r="F27" s="158"/>
      <c r="G27" s="159"/>
      <c r="H27" s="160"/>
      <c r="I27" s="157" t="n">
        <v>1</v>
      </c>
      <c r="J27" s="158" t="n">
        <f aca="false">ROUND(I27*$D27,2)</f>
        <v>404.01</v>
      </c>
      <c r="K27" s="159"/>
      <c r="L27" s="161"/>
      <c r="M27" s="162" t="n">
        <f aca="false">SUM(E27+G27+I27+K27)</f>
        <v>1</v>
      </c>
      <c r="N27" s="148"/>
      <c r="O27" s="148"/>
      <c r="P27" s="148"/>
      <c r="Q27" s="148"/>
      <c r="R27" s="148"/>
      <c r="S27" s="148"/>
      <c r="T27" s="148"/>
      <c r="U27" s="148"/>
      <c r="V27" s="148"/>
      <c r="W27" s="148"/>
      <c r="X27" s="148"/>
      <c r="Y27" s="148"/>
      <c r="Z27" s="148"/>
    </row>
    <row r="28" customFormat="false" ht="15.75" hidden="false" customHeight="true" outlineLevel="0" collapsed="false">
      <c r="A28" s="164" t="str">
        <f aca="false">'Sintetica (não desonerado)'!A92</f>
        <v>4.6</v>
      </c>
      <c r="B28" s="165" t="str">
        <f aca="false">'Sintetica (não desonerado)'!B92</f>
        <v>INSTALAÇÕES HIDROSSANITÁRIAS</v>
      </c>
      <c r="C28" s="166" t="n">
        <f aca="false">D28/D$50</f>
        <v>0.0555426560328837</v>
      </c>
      <c r="D28" s="167" t="n">
        <f aca="false">ROUND(SUM(D29:D30),2)</f>
        <v>14024.92</v>
      </c>
      <c r="E28" s="168"/>
      <c r="F28" s="169"/>
      <c r="G28" s="168"/>
      <c r="H28" s="169"/>
      <c r="I28" s="168"/>
      <c r="J28" s="169"/>
      <c r="K28" s="168"/>
      <c r="L28" s="170"/>
      <c r="M28" s="162" t="n">
        <f aca="false">SUM(E28+G28+I28+K28)</f>
        <v>0</v>
      </c>
      <c r="N28" s="148"/>
      <c r="O28" s="148"/>
      <c r="P28" s="148"/>
      <c r="Q28" s="148"/>
      <c r="R28" s="148"/>
      <c r="S28" s="148"/>
      <c r="T28" s="148"/>
      <c r="U28" s="148"/>
      <c r="V28" s="148"/>
      <c r="W28" s="148"/>
      <c r="X28" s="148"/>
      <c r="Y28" s="148"/>
      <c r="Z28" s="148"/>
    </row>
    <row r="29" customFormat="false" ht="15.75" hidden="false" customHeight="true" outlineLevel="0" collapsed="false">
      <c r="A29" s="171" t="str">
        <f aca="false">'Sintetica (não desonerado)'!A93</f>
        <v>4.6.1</v>
      </c>
      <c r="B29" s="20" t="str">
        <f aca="false">'Sintetica (não desonerado)'!B93</f>
        <v>INSTALAÇÕES SANITÁRIAS, APARELHOS SANITÁRIOS E ACESSÓRIOS</v>
      </c>
      <c r="C29" s="159" t="n">
        <f aca="false">D29/D$50</f>
        <v>0.044594017303032</v>
      </c>
      <c r="D29" s="160" t="n">
        <f aca="false">ROUND('Sintetica (não desonerado)'!G93*(1+$L$2),2)</f>
        <v>11260.31</v>
      </c>
      <c r="E29" s="157"/>
      <c r="F29" s="158"/>
      <c r="G29" s="159"/>
      <c r="H29" s="160"/>
      <c r="I29" s="157" t="n">
        <v>1</v>
      </c>
      <c r="J29" s="158" t="n">
        <f aca="false">ROUND(I29*$D29,2)</f>
        <v>11260.31</v>
      </c>
      <c r="K29" s="159"/>
      <c r="L29" s="161"/>
      <c r="M29" s="162" t="n">
        <f aca="false">SUM(E29+G29+I29+K29)</f>
        <v>1</v>
      </c>
      <c r="N29" s="148"/>
      <c r="O29" s="148"/>
      <c r="P29" s="148"/>
      <c r="Q29" s="148"/>
      <c r="R29" s="148"/>
      <c r="S29" s="148"/>
      <c r="T29" s="148"/>
      <c r="U29" s="148"/>
      <c r="V29" s="148"/>
      <c r="W29" s="148"/>
      <c r="X29" s="148"/>
      <c r="Y29" s="148"/>
      <c r="Z29" s="148"/>
    </row>
    <row r="30" customFormat="false" ht="15.75" hidden="false" customHeight="true" outlineLevel="0" collapsed="false">
      <c r="A30" s="171" t="str">
        <f aca="false">'Sintetica (não desonerado)'!A121</f>
        <v>4.6.2</v>
      </c>
      <c r="B30" s="20" t="str">
        <f aca="false">'Sintetica (não desonerado)'!B121</f>
        <v>INSTALAÇÕES HIDRÁULICAS</v>
      </c>
      <c r="C30" s="159" t="n">
        <f aca="false">D30/D$50</f>
        <v>0.0109486387298516</v>
      </c>
      <c r="D30" s="160" t="n">
        <f aca="false">ROUND('Sintetica (não desonerado)'!G121*(1+$L$2),2)</f>
        <v>2764.61</v>
      </c>
      <c r="E30" s="157"/>
      <c r="F30" s="158"/>
      <c r="G30" s="159"/>
      <c r="H30" s="160"/>
      <c r="I30" s="157" t="n">
        <v>1</v>
      </c>
      <c r="J30" s="158" t="n">
        <f aca="false">ROUND(I30*$D30,2)</f>
        <v>2764.61</v>
      </c>
      <c r="K30" s="159"/>
      <c r="L30" s="161"/>
      <c r="M30" s="162" t="n">
        <f aca="false">SUM(E30+G30+I30+K30)</f>
        <v>1</v>
      </c>
      <c r="N30" s="148"/>
      <c r="O30" s="148"/>
      <c r="P30" s="148"/>
      <c r="Q30" s="148"/>
      <c r="R30" s="148"/>
      <c r="S30" s="148"/>
      <c r="T30" s="148"/>
      <c r="U30" s="148"/>
      <c r="V30" s="148"/>
      <c r="W30" s="148"/>
      <c r="X30" s="148"/>
      <c r="Y30" s="148"/>
      <c r="Z30" s="148"/>
    </row>
    <row r="31" customFormat="false" ht="15.75" hidden="false" customHeight="true" outlineLevel="0" collapsed="false">
      <c r="A31" s="154" t="str">
        <f aca="false">'Sintetica (não desonerado)'!A133</f>
        <v>4.7</v>
      </c>
      <c r="B31" s="163" t="str">
        <f aca="false">'Sintetica (não desonerado)'!B133</f>
        <v>INSTALAÇÕES ELÉTRICAS</v>
      </c>
      <c r="C31" s="156" t="n">
        <f aca="false">D31/D$50</f>
        <v>0.044865653132491</v>
      </c>
      <c r="D31" s="150" t="n">
        <f aca="false">ROUND('Sintetica (não desonerado)'!G151*(1+$L$2),2)</f>
        <v>11328.9</v>
      </c>
      <c r="E31" s="157"/>
      <c r="F31" s="158"/>
      <c r="G31" s="159"/>
      <c r="H31" s="160"/>
      <c r="I31" s="157" t="n">
        <v>1</v>
      </c>
      <c r="J31" s="158" t="n">
        <f aca="false">ROUND(I31*$D31,2)</f>
        <v>11328.9</v>
      </c>
      <c r="K31" s="159"/>
      <c r="L31" s="161"/>
      <c r="M31" s="162" t="n">
        <f aca="false">SUM(E31+G31+I31+K31)</f>
        <v>1</v>
      </c>
      <c r="N31" s="148"/>
      <c r="O31" s="148"/>
      <c r="P31" s="148"/>
      <c r="Q31" s="148"/>
      <c r="R31" s="148"/>
      <c r="S31" s="148"/>
      <c r="T31" s="148"/>
      <c r="U31" s="148"/>
      <c r="V31" s="148"/>
      <c r="W31" s="148"/>
      <c r="X31" s="148"/>
      <c r="Y31" s="148"/>
      <c r="Z31" s="148"/>
    </row>
    <row r="32" customFormat="false" ht="15.75" hidden="false" customHeight="true" outlineLevel="0" collapsed="false">
      <c r="A32" s="154" t="str">
        <f aca="false">'Sintetica (não desonerado)'!A153</f>
        <v>4.8</v>
      </c>
      <c r="B32" s="163" t="str">
        <f aca="false">'Sintetica (não desonerado)'!B153</f>
        <v>SERVIÇOS COMPLEMENTARES</v>
      </c>
      <c r="C32" s="156" t="n">
        <f aca="false">D32/D$50</f>
        <v>0.0118258018712259</v>
      </c>
      <c r="D32" s="150" t="n">
        <f aca="false">ROUND('Sintetica (não desonerado)'!G158*(1+$L$2),2)</f>
        <v>2986.1</v>
      </c>
      <c r="E32" s="157"/>
      <c r="F32" s="158"/>
      <c r="G32" s="159"/>
      <c r="H32" s="160"/>
      <c r="I32" s="157"/>
      <c r="J32" s="158"/>
      <c r="K32" s="159" t="n">
        <v>1</v>
      </c>
      <c r="L32" s="161" t="n">
        <f aca="false">ROUND(K32*$D32,2)</f>
        <v>2986.1</v>
      </c>
      <c r="M32" s="162" t="n">
        <f aca="false">SUM(E32+G32+I32+K32)</f>
        <v>1</v>
      </c>
      <c r="N32" s="148"/>
      <c r="O32" s="148"/>
      <c r="P32" s="148"/>
      <c r="Q32" s="148"/>
      <c r="R32" s="148"/>
      <c r="S32" s="148"/>
      <c r="T32" s="148"/>
      <c r="U32" s="148"/>
      <c r="V32" s="148"/>
      <c r="W32" s="148"/>
      <c r="X32" s="148"/>
      <c r="Y32" s="148"/>
      <c r="Z32" s="148"/>
    </row>
    <row r="33" customFormat="false" ht="15.75" hidden="false" customHeight="true" outlineLevel="0" collapsed="false">
      <c r="A33" s="164" t="n">
        <f aca="false">'Sintetica (não desonerado)'!A160</f>
        <v>5</v>
      </c>
      <c r="B33" s="165" t="str">
        <f aca="false">'Sintetica (não desonerado)'!B160</f>
        <v>ABRIGO TEMPORÁRIO DE RESÍDUOS INFECTANTES (4 UNIDADES)</v>
      </c>
      <c r="C33" s="166" t="n">
        <f aca="false">D33/D$50</f>
        <v>0.189112001127572</v>
      </c>
      <c r="D33" s="167" t="n">
        <f aca="false">ROUND(SUM(D34,D37,D40,D47,D48),2)</f>
        <v>47752.14</v>
      </c>
      <c r="E33" s="168"/>
      <c r="F33" s="169"/>
      <c r="G33" s="168"/>
      <c r="H33" s="169"/>
      <c r="I33" s="168"/>
      <c r="J33" s="169"/>
      <c r="K33" s="168"/>
      <c r="L33" s="170"/>
      <c r="M33" s="162" t="n">
        <f aca="false">SUM(E33+G33+I33+K33)</f>
        <v>0</v>
      </c>
      <c r="N33" s="148"/>
      <c r="O33" s="148"/>
      <c r="P33" s="148"/>
      <c r="Q33" s="148"/>
      <c r="R33" s="148"/>
      <c r="S33" s="148"/>
      <c r="T33" s="148"/>
      <c r="U33" s="148"/>
      <c r="V33" s="148"/>
      <c r="W33" s="148"/>
      <c r="X33" s="148"/>
      <c r="Y33" s="148"/>
      <c r="Z33" s="148"/>
    </row>
    <row r="34" customFormat="false" ht="15.75" hidden="false" customHeight="true" outlineLevel="0" collapsed="false">
      <c r="A34" s="164" t="str">
        <f aca="false">'Sintetica (não desonerado)'!A161</f>
        <v>5.1</v>
      </c>
      <c r="B34" s="165" t="str">
        <f aca="false">'Sintetica (não desonerado)'!B161</f>
        <v>INFRAESTRUTURA</v>
      </c>
      <c r="C34" s="166" t="n">
        <f aca="false">D34/D$50</f>
        <v>0.0385909407173713</v>
      </c>
      <c r="D34" s="167" t="n">
        <f aca="false">ROUND(SUM(D35:D36),2)</f>
        <v>9744.49</v>
      </c>
      <c r="E34" s="168"/>
      <c r="F34" s="169"/>
      <c r="G34" s="168"/>
      <c r="H34" s="169"/>
      <c r="I34" s="168"/>
      <c r="J34" s="169"/>
      <c r="K34" s="168"/>
      <c r="L34" s="170"/>
      <c r="M34" s="162" t="n">
        <f aca="false">SUM(E34+G34+I34+K34)</f>
        <v>0</v>
      </c>
      <c r="N34" s="148"/>
      <c r="O34" s="148"/>
      <c r="P34" s="148"/>
      <c r="Q34" s="148"/>
      <c r="R34" s="148"/>
      <c r="S34" s="148"/>
      <c r="T34" s="148"/>
      <c r="U34" s="148"/>
      <c r="V34" s="148"/>
      <c r="W34" s="148"/>
      <c r="X34" s="148"/>
      <c r="Y34" s="148"/>
      <c r="Z34" s="148"/>
    </row>
    <row r="35" customFormat="false" ht="15.75" hidden="false" customHeight="true" outlineLevel="0" collapsed="false">
      <c r="A35" s="171" t="str">
        <f aca="false">'Sintetica (não desonerado)'!A162</f>
        <v>5.1.1</v>
      </c>
      <c r="B35" s="20" t="str">
        <f aca="false">'Sintetica (não desonerado)'!B162</f>
        <v>VIGAS BALDRAMES E CINTAS DE AMARRAÇÃO</v>
      </c>
      <c r="C35" s="159" t="n">
        <f aca="false">D35/D$50</f>
        <v>0.0305977029802597</v>
      </c>
      <c r="D35" s="160" t="n">
        <f aca="false">ROUND('Sintetica (não desonerado)'!G162*(1+$L$2),2)</f>
        <v>7726.14</v>
      </c>
      <c r="E35" s="157"/>
      <c r="F35" s="158"/>
      <c r="G35" s="159"/>
      <c r="H35" s="160"/>
      <c r="I35" s="157" t="n">
        <v>1</v>
      </c>
      <c r="J35" s="158" t="n">
        <f aca="false">ROUND(I35*$D35,2)</f>
        <v>7726.14</v>
      </c>
      <c r="K35" s="159"/>
      <c r="L35" s="161"/>
      <c r="M35" s="162" t="n">
        <f aca="false">SUM(E35+G35+I35+K35)</f>
        <v>1</v>
      </c>
      <c r="N35" s="148"/>
      <c r="O35" s="148"/>
      <c r="P35" s="148"/>
      <c r="Q35" s="148"/>
      <c r="R35" s="148"/>
      <c r="S35" s="148"/>
      <c r="T35" s="148"/>
      <c r="U35" s="148"/>
      <c r="V35" s="148"/>
      <c r="W35" s="148"/>
      <c r="X35" s="148"/>
      <c r="Y35" s="148"/>
      <c r="Z35" s="148"/>
    </row>
    <row r="36" customFormat="false" ht="15.75" hidden="false" customHeight="true" outlineLevel="0" collapsed="false">
      <c r="A36" s="171" t="str">
        <f aca="false">'Sintetica (não desonerado)'!A173</f>
        <v>5.1.2</v>
      </c>
      <c r="B36" s="20" t="str">
        <f aca="false">'Sintetica (não desonerado)'!B173</f>
        <v>LAJE PISO</v>
      </c>
      <c r="C36" s="159" t="n">
        <f aca="false">D36/D$50</f>
        <v>0.00799323773711156</v>
      </c>
      <c r="D36" s="160" t="n">
        <f aca="false">ROUND('Sintetica (não desonerado)'!G173*(1+$L$2),2)</f>
        <v>2018.35</v>
      </c>
      <c r="E36" s="157"/>
      <c r="F36" s="158"/>
      <c r="G36" s="159"/>
      <c r="H36" s="160"/>
      <c r="I36" s="157" t="n">
        <v>1</v>
      </c>
      <c r="J36" s="158" t="n">
        <f aca="false">ROUND(I36*$D36,2)</f>
        <v>2018.35</v>
      </c>
      <c r="K36" s="159"/>
      <c r="L36" s="161"/>
      <c r="M36" s="162" t="n">
        <f aca="false">SUM(E36+G36+I36+K36)</f>
        <v>1</v>
      </c>
      <c r="N36" s="148"/>
      <c r="O36" s="148"/>
      <c r="P36" s="148"/>
      <c r="Q36" s="148"/>
      <c r="R36" s="148"/>
      <c r="S36" s="148"/>
      <c r="T36" s="148"/>
      <c r="U36" s="148"/>
      <c r="V36" s="148"/>
      <c r="W36" s="148"/>
      <c r="X36" s="148"/>
      <c r="Y36" s="148"/>
      <c r="Z36" s="148"/>
    </row>
    <row r="37" customFormat="false" ht="15.75" hidden="false" customHeight="true" outlineLevel="0" collapsed="false">
      <c r="A37" s="164" t="str">
        <f aca="false">'Sintetica (não desonerado)'!A178</f>
        <v>5.2</v>
      </c>
      <c r="B37" s="165" t="str">
        <f aca="false">'Sintetica (não desonerado)'!B178</f>
        <v>COBERTURA</v>
      </c>
      <c r="C37" s="166" t="n">
        <f aca="false">D37/D$50</f>
        <v>0.015898675994137</v>
      </c>
      <c r="D37" s="167" t="n">
        <f aca="false">ROUND(SUM(D38:D39),2)</f>
        <v>4014.53</v>
      </c>
      <c r="E37" s="168"/>
      <c r="F37" s="169"/>
      <c r="G37" s="168"/>
      <c r="H37" s="169"/>
      <c r="I37" s="168"/>
      <c r="J37" s="169"/>
      <c r="K37" s="168"/>
      <c r="L37" s="170"/>
      <c r="M37" s="162" t="n">
        <f aca="false">SUM(E37+G37+I37+K37)</f>
        <v>0</v>
      </c>
      <c r="N37" s="148"/>
      <c r="O37" s="148"/>
      <c r="P37" s="148"/>
      <c r="Q37" s="148"/>
      <c r="R37" s="148"/>
      <c r="S37" s="148"/>
      <c r="T37" s="148"/>
      <c r="U37" s="148"/>
      <c r="V37" s="148"/>
      <c r="W37" s="148"/>
      <c r="X37" s="148"/>
      <c r="Y37" s="148"/>
      <c r="Z37" s="148"/>
    </row>
    <row r="38" customFormat="false" ht="15.75" hidden="false" customHeight="true" outlineLevel="0" collapsed="false">
      <c r="A38" s="171" t="str">
        <f aca="false">'Sintetica (não desonerado)'!A179</f>
        <v>5.2.1</v>
      </c>
      <c r="B38" s="20" t="str">
        <f aca="false">'Sintetica (não desonerado)'!B179</f>
        <v>ESTRUTURA METÁLICA DO TELHADO</v>
      </c>
      <c r="C38" s="159" t="n">
        <f aca="false">D38/D$50</f>
        <v>0.00770259254795873</v>
      </c>
      <c r="D38" s="160" t="n">
        <f aca="false">ROUND('Sintetica (não desonerado)'!G179*(1+$L$2),2)</f>
        <v>1944.96</v>
      </c>
      <c r="E38" s="157"/>
      <c r="F38" s="158"/>
      <c r="G38" s="159"/>
      <c r="H38" s="160"/>
      <c r="I38" s="157" t="n">
        <v>1</v>
      </c>
      <c r="J38" s="158" t="n">
        <f aca="false">ROUND(I38*$D38,2)</f>
        <v>1944.96</v>
      </c>
      <c r="K38" s="159"/>
      <c r="L38" s="161"/>
      <c r="M38" s="162" t="n">
        <f aca="false">SUM(E38+G38+I38+K38)</f>
        <v>1</v>
      </c>
      <c r="N38" s="148"/>
      <c r="O38" s="148"/>
      <c r="P38" s="148"/>
      <c r="Q38" s="148"/>
      <c r="R38" s="148"/>
      <c r="S38" s="148"/>
      <c r="T38" s="148"/>
      <c r="U38" s="148"/>
      <c r="V38" s="148"/>
      <c r="W38" s="148"/>
      <c r="X38" s="148"/>
      <c r="Y38" s="148"/>
      <c r="Z38" s="148"/>
    </row>
    <row r="39" customFormat="false" ht="15.75" hidden="false" customHeight="true" outlineLevel="0" collapsed="false">
      <c r="A39" s="171" t="str">
        <f aca="false">'Sintetica (não desonerado)'!A182</f>
        <v>5.2.2</v>
      </c>
      <c r="B39" s="20" t="str">
        <f aca="false">'Sintetica (não desonerado)'!B182</f>
        <v>TELHAMENTO EM TELHA COLONIAL</v>
      </c>
      <c r="C39" s="159" t="n">
        <f aca="false">D39/D$50</f>
        <v>0.00819608344617831</v>
      </c>
      <c r="D39" s="160" t="n">
        <f aca="false">ROUND('Sintetica (não desonerado)'!G182*(1+$L$2),2)</f>
        <v>2069.57</v>
      </c>
      <c r="E39" s="157"/>
      <c r="F39" s="158"/>
      <c r="G39" s="159"/>
      <c r="H39" s="160"/>
      <c r="I39" s="157" t="n">
        <v>1</v>
      </c>
      <c r="J39" s="158" t="n">
        <f aca="false">ROUND(I39*$D39,2)</f>
        <v>2069.57</v>
      </c>
      <c r="K39" s="159"/>
      <c r="L39" s="161"/>
      <c r="M39" s="162" t="n">
        <f aca="false">SUM(E39+G39+I39+K39)</f>
        <v>1</v>
      </c>
      <c r="N39" s="148"/>
      <c r="O39" s="148"/>
      <c r="P39" s="148"/>
      <c r="Q39" s="148"/>
      <c r="R39" s="148"/>
      <c r="S39" s="148"/>
      <c r="T39" s="148"/>
      <c r="U39" s="148"/>
      <c r="V39" s="148"/>
      <c r="W39" s="148"/>
      <c r="X39" s="148"/>
      <c r="Y39" s="148"/>
      <c r="Z39" s="148"/>
    </row>
    <row r="40" customFormat="false" ht="15.75" hidden="false" customHeight="true" outlineLevel="0" collapsed="false">
      <c r="A40" s="164" t="str">
        <f aca="false">'Sintetica (não desonerado)'!A185</f>
        <v>5.3</v>
      </c>
      <c r="B40" s="165" t="str">
        <f aca="false">'Sintetica (não desonerado)'!B185</f>
        <v>ARQUITETURA</v>
      </c>
      <c r="C40" s="166" t="n">
        <f aca="false">D40/D$50</f>
        <v>0.115151057678793</v>
      </c>
      <c r="D40" s="167" t="n">
        <f aca="false">ROUND(SUM(D41:D46),2)</f>
        <v>29076.47</v>
      </c>
      <c r="E40" s="168"/>
      <c r="F40" s="169"/>
      <c r="G40" s="168"/>
      <c r="H40" s="169"/>
      <c r="I40" s="168"/>
      <c r="J40" s="169"/>
      <c r="K40" s="168"/>
      <c r="L40" s="170"/>
      <c r="M40" s="162" t="n">
        <f aca="false">SUM(E40+G40+I40+K40)</f>
        <v>0</v>
      </c>
      <c r="N40" s="148"/>
      <c r="O40" s="148"/>
      <c r="P40" s="148"/>
      <c r="Q40" s="148"/>
      <c r="R40" s="148"/>
      <c r="S40" s="148"/>
      <c r="T40" s="148"/>
      <c r="U40" s="148"/>
      <c r="V40" s="148"/>
      <c r="W40" s="148"/>
      <c r="X40" s="148"/>
      <c r="Y40" s="148"/>
      <c r="Z40" s="148"/>
    </row>
    <row r="41" customFormat="false" ht="15.75" hidden="false" customHeight="true" outlineLevel="0" collapsed="false">
      <c r="A41" s="171" t="str">
        <f aca="false">'Sintetica (não desonerado)'!A186</f>
        <v>5.3.1</v>
      </c>
      <c r="B41" s="20" t="str">
        <f aca="false">'Sintetica (não desonerado)'!B186</f>
        <v>EXECUÇÃO DE ALVENARIA</v>
      </c>
      <c r="C41" s="159" t="n">
        <f aca="false">D41/D$50</f>
        <v>0.0144614099899492</v>
      </c>
      <c r="D41" s="160" t="n">
        <f aca="false">ROUND('Sintetica (não desonerado)'!G186*(1+$L$2),2)</f>
        <v>3651.61</v>
      </c>
      <c r="E41" s="157"/>
      <c r="F41" s="158"/>
      <c r="G41" s="159"/>
      <c r="H41" s="160"/>
      <c r="I41" s="157" t="n">
        <v>1</v>
      </c>
      <c r="J41" s="158" t="n">
        <f aca="false">ROUND(I41*$D41,2)</f>
        <v>3651.61</v>
      </c>
      <c r="K41" s="159"/>
      <c r="L41" s="161"/>
      <c r="M41" s="162" t="n">
        <f aca="false">SUM(E41+G41+I41+K41)</f>
        <v>1</v>
      </c>
      <c r="N41" s="148"/>
      <c r="O41" s="148"/>
      <c r="P41" s="148"/>
      <c r="Q41" s="148"/>
      <c r="R41" s="148"/>
      <c r="S41" s="148"/>
      <c r="T41" s="148"/>
      <c r="U41" s="148"/>
      <c r="V41" s="148"/>
      <c r="W41" s="148"/>
      <c r="X41" s="148"/>
      <c r="Y41" s="148"/>
      <c r="Z41" s="148"/>
    </row>
    <row r="42" customFormat="false" ht="15.75" hidden="false" customHeight="true" outlineLevel="0" collapsed="false">
      <c r="A42" s="171" t="str">
        <f aca="false">'Sintetica (não desonerado)'!A188</f>
        <v>5.3.2</v>
      </c>
      <c r="B42" s="20" t="str">
        <f aca="false">'Sintetica (não desonerado)'!B188</f>
        <v>EXECUÇÃO DE REVESTIMENTO</v>
      </c>
      <c r="C42" s="159" t="n">
        <f aca="false">D42/D$50</f>
        <v>0.0377794786754389</v>
      </c>
      <c r="D42" s="160" t="n">
        <f aca="false">ROUND('Sintetica (não desonerado)'!G188*(1+$L$2),2)</f>
        <v>9539.59</v>
      </c>
      <c r="E42" s="157"/>
      <c r="F42" s="158"/>
      <c r="G42" s="159"/>
      <c r="H42" s="160"/>
      <c r="I42" s="157" t="n">
        <v>1</v>
      </c>
      <c r="J42" s="158" t="n">
        <f aca="false">ROUND(I42*$D42,2)</f>
        <v>9539.59</v>
      </c>
      <c r="K42" s="159"/>
      <c r="L42" s="161"/>
      <c r="M42" s="162" t="n">
        <f aca="false">SUM(E42+G42+I42+K42)</f>
        <v>1</v>
      </c>
      <c r="N42" s="148"/>
      <c r="O42" s="148"/>
      <c r="P42" s="148"/>
      <c r="Q42" s="148"/>
      <c r="R42" s="148"/>
      <c r="S42" s="148"/>
      <c r="T42" s="148"/>
      <c r="U42" s="148"/>
      <c r="V42" s="148"/>
      <c r="W42" s="148"/>
      <c r="X42" s="148"/>
      <c r="Y42" s="148"/>
      <c r="Z42" s="148"/>
    </row>
    <row r="43" customFormat="false" ht="15.75" hidden="false" customHeight="true" outlineLevel="0" collapsed="false">
      <c r="A43" s="171" t="str">
        <f aca="false">'Sintetica (não desonerado)'!A192</f>
        <v>5.3.3</v>
      </c>
      <c r="B43" s="20" t="str">
        <f aca="false">'Sintetica (não desonerado)'!B192</f>
        <v>PINTURA DE PORTAS</v>
      </c>
      <c r="C43" s="159" t="n">
        <f aca="false">D43/D$50</f>
        <v>0.0118399400824982</v>
      </c>
      <c r="D43" s="160" t="n">
        <f aca="false">ROUND('Sintetica (não desonerado)'!G192*(1+$L$2),2)</f>
        <v>2989.67</v>
      </c>
      <c r="E43" s="157"/>
      <c r="F43" s="158"/>
      <c r="G43" s="159"/>
      <c r="H43" s="160"/>
      <c r="I43" s="157"/>
      <c r="J43" s="158"/>
      <c r="K43" s="159" t="n">
        <v>1</v>
      </c>
      <c r="L43" s="161" t="n">
        <f aca="false">ROUND(K43*$D43,2)</f>
        <v>2989.67</v>
      </c>
      <c r="M43" s="162" t="n">
        <f aca="false">SUM(E43+G43+I43+K43)</f>
        <v>1</v>
      </c>
      <c r="N43" s="148"/>
      <c r="O43" s="148"/>
      <c r="P43" s="148"/>
      <c r="Q43" s="148"/>
      <c r="R43" s="148"/>
      <c r="S43" s="148"/>
      <c r="T43" s="148"/>
      <c r="U43" s="148"/>
      <c r="V43" s="148"/>
      <c r="W43" s="148"/>
      <c r="X43" s="148"/>
      <c r="Y43" s="148"/>
      <c r="Z43" s="148"/>
    </row>
    <row r="44" customFormat="false" ht="15.75" hidden="false" customHeight="true" outlineLevel="0" collapsed="false">
      <c r="A44" s="171" t="str">
        <f aca="false">'Sintetica (não desonerado)'!A195</f>
        <v>5.3.4</v>
      </c>
      <c r="B44" s="20" t="str">
        <f aca="false">'Sintetica (não desonerado)'!B195</f>
        <v>PINTURA EXTERNA</v>
      </c>
      <c r="C44" s="159" t="n">
        <f aca="false">D44/D$50</f>
        <v>0.00474184517280478</v>
      </c>
      <c r="D44" s="160" t="n">
        <f aca="false">ROUND('Sintetica (não desonerado)'!G195*(1+$L$2),2)</f>
        <v>1197.35</v>
      </c>
      <c r="E44" s="157"/>
      <c r="F44" s="158"/>
      <c r="G44" s="159"/>
      <c r="H44" s="160"/>
      <c r="I44" s="157"/>
      <c r="J44" s="158"/>
      <c r="K44" s="159" t="n">
        <v>1</v>
      </c>
      <c r="L44" s="161" t="n">
        <f aca="false">ROUND(K44*$D44,2)</f>
        <v>1197.35</v>
      </c>
      <c r="M44" s="162" t="n">
        <f aca="false">SUM(E44+G44+I44+K44)</f>
        <v>1</v>
      </c>
      <c r="N44" s="148"/>
      <c r="O44" s="148"/>
      <c r="P44" s="148"/>
      <c r="Q44" s="148"/>
      <c r="R44" s="148"/>
      <c r="S44" s="148"/>
      <c r="T44" s="148"/>
      <c r="U44" s="148"/>
      <c r="V44" s="148"/>
      <c r="W44" s="148"/>
      <c r="X44" s="148"/>
      <c r="Y44" s="148"/>
      <c r="Z44" s="148"/>
    </row>
    <row r="45" customFormat="false" ht="15.75" hidden="false" customHeight="true" outlineLevel="0" collapsed="false">
      <c r="A45" s="171" t="str">
        <f aca="false">'Sintetica (não desonerado)'!A198</f>
        <v>5.3.5</v>
      </c>
      <c r="B45" s="20" t="str">
        <f aca="false">'Sintetica (não desonerado)'!B198</f>
        <v>PISO</v>
      </c>
      <c r="C45" s="159" t="n">
        <f aca="false">D45/D$50</f>
        <v>0.00280098954806</v>
      </c>
      <c r="D45" s="160" t="n">
        <f aca="false">ROUND('Sintetica (não desonerado)'!G198*(1+$L$2),2)</f>
        <v>707.27</v>
      </c>
      <c r="E45" s="157"/>
      <c r="F45" s="158"/>
      <c r="G45" s="159"/>
      <c r="H45" s="160"/>
      <c r="I45" s="157"/>
      <c r="J45" s="158"/>
      <c r="K45" s="159" t="n">
        <v>1</v>
      </c>
      <c r="L45" s="161" t="n">
        <f aca="false">ROUND(K45*$D45,2)</f>
        <v>707.27</v>
      </c>
      <c r="M45" s="162" t="n">
        <f aca="false">SUM(E45+G45+I45+K45)</f>
        <v>1</v>
      </c>
      <c r="N45" s="148"/>
      <c r="O45" s="148"/>
      <c r="P45" s="148"/>
      <c r="Q45" s="148"/>
      <c r="R45" s="148"/>
      <c r="S45" s="148"/>
      <c r="T45" s="148"/>
      <c r="U45" s="148"/>
      <c r="V45" s="148"/>
      <c r="W45" s="148"/>
      <c r="X45" s="148"/>
      <c r="Y45" s="148"/>
      <c r="Z45" s="148"/>
    </row>
    <row r="46" customFormat="false" ht="15.75" hidden="false" customHeight="true" outlineLevel="0" collapsed="false">
      <c r="A46" s="171" t="str">
        <f aca="false">'Sintetica (não desonerado)'!A200</f>
        <v>5.3.6</v>
      </c>
      <c r="B46" s="20" t="str">
        <f aca="false">'Sintetica (não desonerado)'!B200</f>
        <v>ESQUADRIAS (PORTAS METÁLICAS)</v>
      </c>
      <c r="C46" s="159" t="n">
        <f aca="false">D46/D$50</f>
        <v>0.0435273942100421</v>
      </c>
      <c r="D46" s="160" t="n">
        <f aca="false">ROUND('Sintetica (não desonerado)'!G200*(1+$L$2),2)</f>
        <v>10990.98</v>
      </c>
      <c r="E46" s="157"/>
      <c r="F46" s="158"/>
      <c r="G46" s="159"/>
      <c r="H46" s="160"/>
      <c r="I46" s="157"/>
      <c r="J46" s="158"/>
      <c r="K46" s="159" t="n">
        <v>1</v>
      </c>
      <c r="L46" s="161" t="n">
        <f aca="false">ROUND(K46*$D46,2)</f>
        <v>10990.98</v>
      </c>
      <c r="M46" s="162" t="n">
        <f aca="false">SUM(E46+G46+I46+K46)</f>
        <v>1</v>
      </c>
      <c r="N46" s="148"/>
      <c r="O46" s="148"/>
      <c r="P46" s="148"/>
      <c r="Q46" s="148"/>
      <c r="R46" s="148"/>
      <c r="S46" s="148"/>
      <c r="T46" s="148"/>
      <c r="U46" s="148"/>
      <c r="V46" s="148"/>
      <c r="W46" s="148"/>
      <c r="X46" s="148"/>
      <c r="Y46" s="148"/>
      <c r="Z46" s="148"/>
    </row>
    <row r="47" customFormat="false" ht="15.75" hidden="false" customHeight="true" outlineLevel="0" collapsed="false">
      <c r="A47" s="154" t="str">
        <f aca="false">'Sintetica (não desonerado)'!A204</f>
        <v>5.4</v>
      </c>
      <c r="B47" s="163" t="str">
        <f aca="false">'Sintetica (não desonerado)'!B204</f>
        <v>INSTALAÇÕES HIDROSSANITÁRIAS</v>
      </c>
      <c r="C47" s="156" t="n">
        <f aca="false">D47/D$50</f>
        <v>0.00744798593655888</v>
      </c>
      <c r="D47" s="150" t="n">
        <f aca="false">ROUND('Sintetica (não desonerado)'!G213*(1+$L$2),2)</f>
        <v>1880.67</v>
      </c>
      <c r="E47" s="157"/>
      <c r="F47" s="158"/>
      <c r="G47" s="159"/>
      <c r="H47" s="160"/>
      <c r="I47" s="157"/>
      <c r="J47" s="158"/>
      <c r="K47" s="159" t="n">
        <v>1</v>
      </c>
      <c r="L47" s="161" t="n">
        <f aca="false">ROUND(K47*$D47,2)</f>
        <v>1880.67</v>
      </c>
      <c r="M47" s="162" t="n">
        <f aca="false">SUM(E47+G47+I47+K47)</f>
        <v>1</v>
      </c>
      <c r="N47" s="148"/>
      <c r="O47" s="148"/>
      <c r="P47" s="148"/>
      <c r="Q47" s="148"/>
      <c r="R47" s="148"/>
      <c r="S47" s="148"/>
      <c r="T47" s="148"/>
      <c r="U47" s="148"/>
      <c r="V47" s="148"/>
      <c r="W47" s="148"/>
      <c r="X47" s="148"/>
      <c r="Y47" s="148"/>
      <c r="Z47" s="148"/>
    </row>
    <row r="48" customFormat="false" ht="15.75" hidden="false" customHeight="true" outlineLevel="0" collapsed="false">
      <c r="A48" s="154" t="str">
        <f aca="false">'Sintetica (não desonerado)'!A215</f>
        <v>5.5</v>
      </c>
      <c r="B48" s="163" t="str">
        <f aca="false">'Sintetica (não desonerado)'!B215</f>
        <v>INSTALAÇÕES ELÉTRICAS</v>
      </c>
      <c r="C48" s="156" t="n">
        <f aca="false">D48/D$50</f>
        <v>0.0120233408007115</v>
      </c>
      <c r="D48" s="150" t="n">
        <f aca="false">ROUND('Sintetica (não desonerado)'!G222*(1+$L$2),2)</f>
        <v>3035.98</v>
      </c>
      <c r="E48" s="157"/>
      <c r="F48" s="158"/>
      <c r="G48" s="159"/>
      <c r="H48" s="160"/>
      <c r="I48" s="157"/>
      <c r="J48" s="158"/>
      <c r="K48" s="159" t="n">
        <v>1</v>
      </c>
      <c r="L48" s="161" t="n">
        <f aca="false">ROUND(K48*$D48,2)</f>
        <v>3035.98</v>
      </c>
      <c r="M48" s="162" t="n">
        <f aca="false">SUM(E48+G48+I48+K48)</f>
        <v>1</v>
      </c>
      <c r="N48" s="148"/>
      <c r="O48" s="148"/>
      <c r="P48" s="148"/>
      <c r="Q48" s="148"/>
      <c r="R48" s="148"/>
      <c r="S48" s="148"/>
      <c r="T48" s="148"/>
      <c r="U48" s="148"/>
      <c r="V48" s="148"/>
      <c r="W48" s="148"/>
      <c r="X48" s="148"/>
      <c r="Y48" s="148"/>
      <c r="Z48" s="148"/>
    </row>
    <row r="49" customFormat="false" ht="15.75" hidden="false" customHeight="true" outlineLevel="0" collapsed="false">
      <c r="A49" s="154"/>
      <c r="B49" s="163"/>
      <c r="C49" s="159"/>
      <c r="D49" s="160"/>
      <c r="E49" s="157"/>
      <c r="F49" s="158"/>
      <c r="G49" s="159"/>
      <c r="H49" s="160"/>
      <c r="I49" s="157"/>
      <c r="J49" s="158"/>
      <c r="K49" s="159"/>
      <c r="L49" s="161"/>
      <c r="M49" s="148"/>
      <c r="N49" s="148"/>
      <c r="O49" s="148"/>
      <c r="P49" s="148"/>
      <c r="Q49" s="148"/>
      <c r="R49" s="148"/>
      <c r="S49" s="148"/>
      <c r="T49" s="148"/>
      <c r="U49" s="148"/>
      <c r="V49" s="148"/>
      <c r="W49" s="148"/>
      <c r="X49" s="148"/>
      <c r="Y49" s="148"/>
      <c r="Z49" s="148"/>
    </row>
    <row r="50" customFormat="false" ht="12.75" hidden="false" customHeight="true" outlineLevel="0" collapsed="false">
      <c r="A50" s="173"/>
      <c r="B50" s="48" t="s">
        <v>1496</v>
      </c>
      <c r="C50" s="174"/>
      <c r="D50" s="150" t="n">
        <f aca="false">ROUND(SUM(D5,D6,D7,D9,D13,D18,D26,D27,D28,D31,D32,D34,D37,D40,D47,D48,),2)+0.01</f>
        <v>252507.19</v>
      </c>
      <c r="E50" s="175"/>
      <c r="F50" s="158" t="n">
        <f aca="false">SUM(F5:F49)</f>
        <v>55116.81</v>
      </c>
      <c r="G50" s="176"/>
      <c r="H50" s="160" t="n">
        <f aca="false">SUM(H5:H49)</f>
        <v>58465.86</v>
      </c>
      <c r="I50" s="175"/>
      <c r="J50" s="158" t="n">
        <f aca="false">SUM(J5:J49)</f>
        <v>105912.39</v>
      </c>
      <c r="K50" s="176"/>
      <c r="L50" s="161" t="n">
        <f aca="false">SUM(L5:L49)</f>
        <v>33012.13</v>
      </c>
      <c r="M50" s="148"/>
      <c r="N50" s="148"/>
      <c r="O50" s="148"/>
      <c r="P50" s="148"/>
      <c r="Q50" s="148"/>
      <c r="R50" s="148"/>
      <c r="S50" s="148"/>
      <c r="T50" s="148"/>
      <c r="U50" s="148"/>
      <c r="V50" s="148"/>
      <c r="W50" s="148"/>
      <c r="X50" s="148"/>
      <c r="Y50" s="148"/>
      <c r="Z50" s="148"/>
    </row>
    <row r="51" customFormat="false" ht="12.75" hidden="false" customHeight="true" outlineLevel="0" collapsed="false">
      <c r="A51" s="173"/>
      <c r="B51" s="48" t="s">
        <v>1497</v>
      </c>
      <c r="C51" s="174"/>
      <c r="D51" s="177" t="n">
        <f aca="false">SUM(C5,C6,C7,C9,C13,C18,C26,C27,C28,C32,C34,C37,C40,C47,C48,C31)</f>
        <v>0.9999999604</v>
      </c>
      <c r="E51" s="175"/>
      <c r="F51" s="178" t="n">
        <f aca="false">F50/$D$50</f>
        <v>0.2182781805</v>
      </c>
      <c r="G51" s="176"/>
      <c r="H51" s="179" t="n">
        <f aca="false">H50/$D$50</f>
        <v>0.2315413672</v>
      </c>
      <c r="I51" s="175"/>
      <c r="J51" s="178" t="n">
        <f aca="false">J50/$D$50</f>
        <v>0.4194430662</v>
      </c>
      <c r="K51" s="176"/>
      <c r="L51" s="180" t="n">
        <f aca="false">L50/$D$50</f>
        <v>0.1307373861</v>
      </c>
      <c r="M51" s="148"/>
      <c r="N51" s="148"/>
      <c r="O51" s="148"/>
      <c r="P51" s="148"/>
      <c r="Q51" s="148"/>
      <c r="R51" s="148"/>
      <c r="S51" s="148"/>
      <c r="T51" s="148"/>
      <c r="U51" s="148"/>
      <c r="V51" s="148"/>
      <c r="W51" s="148"/>
      <c r="X51" s="148"/>
      <c r="Y51" s="148"/>
      <c r="Z51" s="148"/>
    </row>
    <row r="52" customFormat="false" ht="12.75" hidden="false" customHeight="true" outlineLevel="0" collapsed="false">
      <c r="A52" s="173"/>
      <c r="B52" s="181"/>
      <c r="C52" s="174"/>
      <c r="D52" s="182"/>
      <c r="E52" s="175"/>
      <c r="F52" s="183"/>
      <c r="G52" s="176"/>
      <c r="H52" s="184"/>
      <c r="I52" s="175"/>
      <c r="J52" s="183"/>
      <c r="K52" s="176"/>
      <c r="L52" s="185"/>
      <c r="M52" s="148"/>
      <c r="N52" s="148"/>
      <c r="O52" s="148"/>
      <c r="P52" s="148"/>
      <c r="Q52" s="148"/>
      <c r="R52" s="148"/>
      <c r="S52" s="148"/>
      <c r="T52" s="148"/>
      <c r="U52" s="148"/>
      <c r="V52" s="148"/>
      <c r="W52" s="148"/>
      <c r="X52" s="148"/>
      <c r="Y52" s="148"/>
      <c r="Z52" s="148"/>
    </row>
    <row r="53" customFormat="false" ht="12.75" hidden="false" customHeight="true" outlineLevel="0" collapsed="false">
      <c r="A53" s="173"/>
      <c r="B53" s="48" t="s">
        <v>1498</v>
      </c>
      <c r="C53" s="174"/>
      <c r="D53" s="182"/>
      <c r="E53" s="175"/>
      <c r="F53" s="186" t="n">
        <f aca="false">F50</f>
        <v>55116.81</v>
      </c>
      <c r="G53" s="176"/>
      <c r="H53" s="150" t="n">
        <f aca="false">H50+F53</f>
        <v>113582.67</v>
      </c>
      <c r="I53" s="175"/>
      <c r="J53" s="186" t="n">
        <f aca="false">J50+H53-0.01</f>
        <v>219495.05</v>
      </c>
      <c r="K53" s="176"/>
      <c r="L53" s="187" t="n">
        <f aca="false">L50+J53+0.01</f>
        <v>252507.19</v>
      </c>
      <c r="M53" s="148"/>
      <c r="N53" s="172"/>
      <c r="O53" s="148"/>
      <c r="P53" s="148"/>
      <c r="Q53" s="148"/>
      <c r="R53" s="148"/>
      <c r="S53" s="148"/>
      <c r="T53" s="148"/>
      <c r="U53" s="148"/>
      <c r="V53" s="148"/>
      <c r="W53" s="148"/>
      <c r="X53" s="148"/>
      <c r="Y53" s="148"/>
      <c r="Z53" s="148"/>
    </row>
    <row r="54" customFormat="false" ht="12.75" hidden="false" customHeight="true" outlineLevel="0" collapsed="false">
      <c r="A54" s="173"/>
      <c r="B54" s="188" t="s">
        <v>1499</v>
      </c>
      <c r="C54" s="174"/>
      <c r="D54" s="189"/>
      <c r="E54" s="175"/>
      <c r="F54" s="190" t="n">
        <f aca="false">F51</f>
        <v>0.2182781805</v>
      </c>
      <c r="G54" s="176"/>
      <c r="H54" s="191" t="n">
        <f aca="false">H51+F54</f>
        <v>0.4498195477</v>
      </c>
      <c r="I54" s="175"/>
      <c r="J54" s="190" t="n">
        <f aca="false">J51+H54</f>
        <v>0.8692626139</v>
      </c>
      <c r="K54" s="176"/>
      <c r="L54" s="192" t="n">
        <f aca="false">L51+J54</f>
        <v>1</v>
      </c>
      <c r="M54" s="148"/>
      <c r="N54" s="148"/>
      <c r="O54" s="148"/>
      <c r="P54" s="148"/>
      <c r="Q54" s="148"/>
      <c r="R54" s="148"/>
      <c r="S54" s="148"/>
      <c r="T54" s="148"/>
      <c r="U54" s="148"/>
      <c r="V54" s="148"/>
      <c r="W54" s="148"/>
      <c r="X54" s="148"/>
      <c r="Y54" s="148"/>
      <c r="Z54" s="148"/>
    </row>
    <row r="55" customFormat="false" ht="15.75" hidden="false" customHeight="true" outlineLevel="0" collapsed="false">
      <c r="B55" s="102"/>
      <c r="C55" s="193"/>
      <c r="D55" s="193"/>
      <c r="E55" s="194"/>
      <c r="F55" s="194"/>
      <c r="I55" s="194"/>
      <c r="J55" s="194"/>
    </row>
    <row r="56" customFormat="false" ht="15.75" hidden="false" customHeight="true" outlineLevel="0" collapsed="false">
      <c r="B56" s="102"/>
      <c r="C56" s="193"/>
      <c r="D56" s="195"/>
      <c r="E56" s="194"/>
      <c r="F56" s="194"/>
      <c r="I56" s="194"/>
      <c r="J56" s="194"/>
    </row>
    <row r="57" customFormat="false" ht="15.75" hidden="false" customHeight="true" outlineLevel="0" collapsed="false">
      <c r="B57" s="102"/>
      <c r="C57" s="193"/>
      <c r="D57" s="193"/>
      <c r="E57" s="194"/>
      <c r="F57" s="194"/>
      <c r="G57" s="194"/>
      <c r="H57" s="194"/>
      <c r="I57" s="194"/>
      <c r="J57" s="194"/>
      <c r="K57" s="194"/>
      <c r="L57" s="194"/>
    </row>
  </sheetData>
  <mergeCells count="13">
    <mergeCell ref="A1:K1"/>
    <mergeCell ref="A2:K2"/>
    <mergeCell ref="C3:D3"/>
    <mergeCell ref="E3:F3"/>
    <mergeCell ref="G3:H3"/>
    <mergeCell ref="I3:J3"/>
    <mergeCell ref="K3:L3"/>
    <mergeCell ref="A50:A54"/>
    <mergeCell ref="C50:C54"/>
    <mergeCell ref="E50:E54"/>
    <mergeCell ref="G50:G54"/>
    <mergeCell ref="I50:I54"/>
    <mergeCell ref="K50:K54"/>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X26"/>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0" activeCellId="0" sqref="G10"/>
    </sheetView>
  </sheetViews>
  <sheetFormatPr defaultRowHeight="15"/>
  <cols>
    <col collapsed="false" hidden="false" max="1" min="1" style="0" width="9.04591836734694"/>
    <col collapsed="false" hidden="false" max="2" min="2" style="0" width="7.96428571428571"/>
    <col collapsed="false" hidden="false" max="3" min="3" style="0" width="49.5408163265306"/>
    <col collapsed="false" hidden="false" max="4" min="4" style="0" width="9.71938775510204"/>
    <col collapsed="false" hidden="false" max="6" min="5" style="0" width="9.04591836734694"/>
    <col collapsed="false" hidden="false" max="24" min="7" style="0" width="7.83163265306122"/>
    <col collapsed="false" hidden="false" max="1025" min="25" style="0" width="14.1734693877551"/>
  </cols>
  <sheetData>
    <row r="1" customFormat="false" ht="62.25" hidden="false" customHeight="true" outlineLevel="0" collapsed="false">
      <c r="A1" s="196" t="s">
        <v>1500</v>
      </c>
      <c r="B1" s="196"/>
      <c r="C1" s="196"/>
      <c r="D1" s="196"/>
      <c r="E1" s="193"/>
      <c r="F1" s="193"/>
      <c r="G1" s="193"/>
      <c r="H1" s="193"/>
      <c r="I1" s="193"/>
      <c r="J1" s="193"/>
      <c r="K1" s="193"/>
      <c r="L1" s="193"/>
      <c r="M1" s="193"/>
      <c r="N1" s="193"/>
      <c r="O1" s="193"/>
      <c r="P1" s="193"/>
      <c r="Q1" s="193"/>
      <c r="R1" s="193"/>
      <c r="S1" s="193"/>
      <c r="T1" s="193"/>
      <c r="U1" s="193"/>
      <c r="V1" s="193"/>
      <c r="W1" s="193"/>
      <c r="X1" s="193"/>
    </row>
    <row r="2" customFormat="false" ht="33.75" hidden="false" customHeight="true" outlineLevel="0" collapsed="false">
      <c r="A2" s="197" t="s">
        <v>1501</v>
      </c>
      <c r="B2" s="197"/>
      <c r="C2" s="197"/>
      <c r="D2" s="197"/>
      <c r="E2" s="193"/>
      <c r="F2" s="193"/>
      <c r="G2" s="193"/>
      <c r="H2" s="193"/>
      <c r="I2" s="193"/>
      <c r="J2" s="193"/>
      <c r="K2" s="193"/>
      <c r="L2" s="193"/>
      <c r="M2" s="193"/>
      <c r="N2" s="193"/>
      <c r="O2" s="193"/>
      <c r="P2" s="193"/>
      <c r="Q2" s="193"/>
      <c r="R2" s="193"/>
      <c r="S2" s="193"/>
      <c r="T2" s="193"/>
      <c r="U2" s="193"/>
      <c r="V2" s="193"/>
      <c r="W2" s="193"/>
      <c r="X2" s="193"/>
    </row>
    <row r="3" customFormat="false" ht="15" hidden="false" customHeight="false" outlineLevel="0" collapsed="false">
      <c r="A3" s="198" t="s">
        <v>1502</v>
      </c>
      <c r="B3" s="199" t="s">
        <v>1503</v>
      </c>
      <c r="C3" s="200" t="s">
        <v>1504</v>
      </c>
      <c r="D3" s="201"/>
      <c r="E3" s="193"/>
      <c r="F3" s="193"/>
      <c r="G3" s="193"/>
      <c r="H3" s="193"/>
      <c r="I3" s="193"/>
      <c r="J3" s="193"/>
      <c r="K3" s="193"/>
      <c r="L3" s="193"/>
      <c r="M3" s="193"/>
      <c r="N3" s="193"/>
      <c r="O3" s="193"/>
      <c r="P3" s="193"/>
      <c r="Q3" s="193"/>
      <c r="R3" s="193"/>
      <c r="S3" s="193"/>
      <c r="T3" s="193"/>
      <c r="U3" s="193"/>
      <c r="V3" s="193"/>
      <c r="W3" s="193"/>
      <c r="X3" s="193"/>
    </row>
    <row r="4" customFormat="false" ht="15" hidden="false" customHeight="false" outlineLevel="0" collapsed="false">
      <c r="A4" s="202"/>
      <c r="B4" s="203" t="s">
        <v>1505</v>
      </c>
      <c r="C4" s="204" t="s">
        <v>1506</v>
      </c>
      <c r="D4" s="205" t="n">
        <v>0.04</v>
      </c>
      <c r="E4" s="193"/>
      <c r="F4" s="193"/>
      <c r="G4" s="193"/>
      <c r="H4" s="193"/>
      <c r="I4" s="193"/>
      <c r="J4" s="193"/>
      <c r="K4" s="193"/>
      <c r="L4" s="193"/>
      <c r="M4" s="193"/>
      <c r="N4" s="193"/>
      <c r="O4" s="193"/>
      <c r="P4" s="193"/>
      <c r="Q4" s="193"/>
      <c r="R4" s="193"/>
      <c r="S4" s="193"/>
      <c r="T4" s="193"/>
      <c r="U4" s="193"/>
      <c r="V4" s="193"/>
      <c r="W4" s="193"/>
      <c r="X4" s="193"/>
    </row>
    <row r="5" customFormat="false" ht="15" hidden="false" customHeight="false" outlineLevel="0" collapsed="false">
      <c r="A5" s="202"/>
      <c r="B5" s="203" t="s">
        <v>1507</v>
      </c>
      <c r="C5" s="204" t="s">
        <v>1508</v>
      </c>
      <c r="D5" s="205" t="n">
        <v>0.01</v>
      </c>
      <c r="E5" s="193"/>
      <c r="F5" s="193"/>
      <c r="G5" s="193"/>
      <c r="H5" s="193"/>
      <c r="I5" s="193"/>
      <c r="J5" s="193"/>
      <c r="K5" s="193"/>
      <c r="L5" s="193"/>
      <c r="M5" s="193"/>
      <c r="N5" s="193"/>
      <c r="O5" s="193"/>
      <c r="P5" s="193"/>
      <c r="Q5" s="193"/>
      <c r="R5" s="193"/>
      <c r="S5" s="193"/>
      <c r="T5" s="193"/>
      <c r="U5" s="193"/>
      <c r="V5" s="193"/>
      <c r="W5" s="193"/>
      <c r="X5" s="193"/>
    </row>
    <row r="6" customFormat="false" ht="15" hidden="false" customHeight="false" outlineLevel="0" collapsed="false">
      <c r="A6" s="202"/>
      <c r="B6" s="203" t="s">
        <v>1509</v>
      </c>
      <c r="C6" s="204" t="s">
        <v>1510</v>
      </c>
      <c r="D6" s="205" t="n">
        <v>0.0127</v>
      </c>
      <c r="E6" s="193"/>
      <c r="F6" s="193"/>
      <c r="G6" s="193"/>
      <c r="H6" s="193"/>
      <c r="I6" s="193"/>
      <c r="J6" s="193"/>
      <c r="K6" s="193"/>
      <c r="L6" s="193"/>
      <c r="M6" s="193"/>
      <c r="N6" s="193"/>
      <c r="O6" s="193"/>
      <c r="P6" s="193"/>
      <c r="Q6" s="193"/>
      <c r="R6" s="193"/>
      <c r="S6" s="193"/>
      <c r="T6" s="193"/>
      <c r="U6" s="193"/>
      <c r="V6" s="193"/>
      <c r="W6" s="193"/>
      <c r="X6" s="193"/>
    </row>
    <row r="7" customFormat="false" ht="15" hidden="false" customHeight="false" outlineLevel="0" collapsed="false">
      <c r="A7" s="202"/>
      <c r="B7" s="203" t="s">
        <v>1511</v>
      </c>
      <c r="C7" s="204" t="s">
        <v>1512</v>
      </c>
      <c r="D7" s="205" t="n">
        <v>0</v>
      </c>
      <c r="E7" s="193"/>
      <c r="F7" s="193"/>
      <c r="G7" s="193"/>
      <c r="H7" s="193"/>
      <c r="I7" s="193"/>
      <c r="J7" s="193"/>
      <c r="K7" s="193"/>
      <c r="L7" s="193"/>
      <c r="M7" s="193"/>
      <c r="N7" s="193"/>
      <c r="O7" s="193"/>
      <c r="P7" s="193"/>
      <c r="Q7" s="193"/>
      <c r="R7" s="193"/>
      <c r="S7" s="193"/>
      <c r="T7" s="193"/>
      <c r="U7" s="193"/>
      <c r="V7" s="193"/>
      <c r="W7" s="193"/>
      <c r="X7" s="193"/>
    </row>
    <row r="8" customFormat="false" ht="15" hidden="false" customHeight="false" outlineLevel="0" collapsed="false">
      <c r="A8" s="206"/>
      <c r="B8" s="207"/>
      <c r="C8" s="208" t="s">
        <v>1513</v>
      </c>
      <c r="D8" s="209" t="n">
        <f aca="false">SUM(D4:D7)</f>
        <v>0.0627</v>
      </c>
      <c r="E8" s="193"/>
      <c r="F8" s="193"/>
      <c r="G8" s="193"/>
      <c r="H8" s="193"/>
      <c r="I8" s="193"/>
      <c r="J8" s="193"/>
      <c r="K8" s="193"/>
      <c r="L8" s="193"/>
      <c r="M8" s="193"/>
      <c r="N8" s="193"/>
      <c r="O8" s="193"/>
      <c r="P8" s="193"/>
      <c r="Q8" s="193"/>
      <c r="R8" s="193"/>
      <c r="S8" s="193"/>
      <c r="T8" s="193"/>
      <c r="U8" s="193"/>
      <c r="V8" s="193"/>
      <c r="W8" s="193"/>
      <c r="X8" s="193"/>
    </row>
    <row r="9" customFormat="false" ht="15" hidden="false" customHeight="false" outlineLevel="0" collapsed="false">
      <c r="A9" s="210"/>
      <c r="B9" s="211"/>
      <c r="C9" s="102"/>
      <c r="D9" s="212"/>
      <c r="E9" s="193"/>
      <c r="F9" s="193"/>
      <c r="G9" s="193"/>
      <c r="H9" s="193"/>
      <c r="I9" s="193"/>
      <c r="J9" s="193"/>
      <c r="K9" s="193"/>
      <c r="L9" s="193"/>
      <c r="M9" s="193"/>
      <c r="N9" s="193"/>
      <c r="O9" s="193"/>
      <c r="P9" s="193"/>
      <c r="Q9" s="193"/>
      <c r="R9" s="193"/>
      <c r="S9" s="193"/>
      <c r="T9" s="193"/>
      <c r="U9" s="193"/>
      <c r="V9" s="193"/>
      <c r="W9" s="193"/>
      <c r="X9" s="193"/>
    </row>
    <row r="10" customFormat="false" ht="15" hidden="false" customHeight="false" outlineLevel="0" collapsed="false">
      <c r="A10" s="213" t="s">
        <v>1502</v>
      </c>
      <c r="B10" s="214" t="s">
        <v>1514</v>
      </c>
      <c r="C10" s="215" t="s">
        <v>1515</v>
      </c>
      <c r="D10" s="216"/>
      <c r="E10" s="193"/>
      <c r="F10" s="193"/>
      <c r="G10" s="193"/>
      <c r="H10" s="193"/>
      <c r="I10" s="193"/>
      <c r="J10" s="193"/>
      <c r="K10" s="193"/>
      <c r="L10" s="193"/>
      <c r="M10" s="193"/>
      <c r="N10" s="193"/>
      <c r="O10" s="193"/>
      <c r="P10" s="193"/>
      <c r="Q10" s="193"/>
      <c r="R10" s="193"/>
      <c r="S10" s="193"/>
      <c r="T10" s="193"/>
      <c r="U10" s="193"/>
      <c r="V10" s="193"/>
      <c r="W10" s="193"/>
      <c r="X10" s="193"/>
    </row>
    <row r="11" customFormat="false" ht="15" hidden="false" customHeight="false" outlineLevel="0" collapsed="false">
      <c r="A11" s="217"/>
      <c r="B11" s="218" t="s">
        <v>1516</v>
      </c>
      <c r="C11" s="204" t="s">
        <v>1517</v>
      </c>
      <c r="D11" s="205" t="n">
        <v>0.074</v>
      </c>
      <c r="E11" s="193"/>
      <c r="F11" s="193"/>
      <c r="G11" s="193"/>
      <c r="H11" s="193"/>
      <c r="I11" s="193"/>
      <c r="J11" s="193"/>
      <c r="K11" s="193"/>
      <c r="L11" s="193"/>
      <c r="M11" s="193"/>
      <c r="N11" s="193"/>
      <c r="O11" s="193"/>
      <c r="P11" s="193"/>
      <c r="Q11" s="193"/>
      <c r="R11" s="193"/>
      <c r="S11" s="193"/>
      <c r="T11" s="193"/>
      <c r="U11" s="193"/>
      <c r="V11" s="193"/>
      <c r="W11" s="193"/>
      <c r="X11" s="193"/>
    </row>
    <row r="12" customFormat="false" ht="15" hidden="false" customHeight="false" outlineLevel="0" collapsed="false">
      <c r="A12" s="206"/>
      <c r="B12" s="219"/>
      <c r="C12" s="220" t="s">
        <v>1518</v>
      </c>
      <c r="D12" s="209" t="n">
        <f aca="false">SUM(D11)</f>
        <v>0.074</v>
      </c>
      <c r="E12" s="193"/>
      <c r="F12" s="193"/>
      <c r="G12" s="193"/>
      <c r="H12" s="193"/>
      <c r="I12" s="193"/>
      <c r="J12" s="193"/>
      <c r="K12" s="193"/>
      <c r="L12" s="193"/>
      <c r="M12" s="193"/>
      <c r="N12" s="193"/>
      <c r="O12" s="193"/>
      <c r="P12" s="193"/>
      <c r="Q12" s="193"/>
      <c r="R12" s="193"/>
      <c r="S12" s="193"/>
      <c r="T12" s="193"/>
      <c r="U12" s="193"/>
      <c r="V12" s="193"/>
      <c r="W12" s="193"/>
      <c r="X12" s="193"/>
    </row>
    <row r="13" customFormat="false" ht="15" hidden="false" customHeight="false" outlineLevel="0" collapsed="false">
      <c r="A13" s="210"/>
      <c r="B13" s="211"/>
      <c r="C13" s="102"/>
      <c r="D13" s="212"/>
      <c r="E13" s="193"/>
      <c r="F13" s="193"/>
      <c r="G13" s="193"/>
      <c r="H13" s="193"/>
      <c r="I13" s="193"/>
      <c r="J13" s="193"/>
      <c r="K13" s="193"/>
      <c r="L13" s="193"/>
      <c r="M13" s="193"/>
      <c r="N13" s="193"/>
      <c r="O13" s="193"/>
      <c r="P13" s="193"/>
      <c r="Q13" s="193"/>
      <c r="R13" s="193"/>
      <c r="S13" s="193"/>
      <c r="T13" s="193"/>
      <c r="U13" s="193"/>
      <c r="V13" s="193"/>
      <c r="W13" s="193"/>
      <c r="X13" s="193"/>
    </row>
    <row r="14" customFormat="false" ht="15" hidden="false" customHeight="false" outlineLevel="0" collapsed="false">
      <c r="A14" s="213" t="s">
        <v>1502</v>
      </c>
      <c r="B14" s="221" t="s">
        <v>1519</v>
      </c>
      <c r="C14" s="222" t="s">
        <v>1520</v>
      </c>
      <c r="D14" s="223"/>
      <c r="E14" s="193"/>
      <c r="F14" s="193"/>
      <c r="G14" s="193"/>
      <c r="H14" s="193"/>
      <c r="I14" s="193"/>
      <c r="J14" s="193"/>
      <c r="K14" s="193"/>
      <c r="L14" s="193"/>
      <c r="M14" s="193"/>
      <c r="N14" s="193"/>
      <c r="O14" s="193"/>
      <c r="P14" s="193"/>
      <c r="Q14" s="193"/>
      <c r="R14" s="193"/>
      <c r="S14" s="193"/>
      <c r="T14" s="193"/>
      <c r="U14" s="193"/>
      <c r="V14" s="193"/>
      <c r="W14" s="193"/>
      <c r="X14" s="193"/>
    </row>
    <row r="15" customFormat="false" ht="15" hidden="false" customHeight="false" outlineLevel="0" collapsed="false">
      <c r="A15" s="217"/>
      <c r="B15" s="203" t="s">
        <v>1521</v>
      </c>
      <c r="C15" s="224" t="s">
        <v>1522</v>
      </c>
      <c r="D15" s="225" t="n">
        <v>0.0065</v>
      </c>
      <c r="E15" s="193"/>
      <c r="F15" s="193"/>
      <c r="G15" s="193"/>
      <c r="H15" s="193"/>
      <c r="I15" s="193"/>
      <c r="J15" s="193"/>
      <c r="K15" s="193"/>
      <c r="L15" s="193"/>
      <c r="M15" s="193"/>
      <c r="N15" s="193"/>
      <c r="O15" s="193"/>
      <c r="P15" s="193"/>
      <c r="Q15" s="193"/>
      <c r="R15" s="193"/>
      <c r="S15" s="193"/>
      <c r="T15" s="193"/>
      <c r="U15" s="193"/>
      <c r="V15" s="193"/>
      <c r="W15" s="193"/>
      <c r="X15" s="193"/>
    </row>
    <row r="16" customFormat="false" ht="15" hidden="false" customHeight="false" outlineLevel="0" collapsed="false">
      <c r="A16" s="217"/>
      <c r="B16" s="203" t="s">
        <v>1523</v>
      </c>
      <c r="C16" s="224" t="s">
        <v>1524</v>
      </c>
      <c r="D16" s="225" t="n">
        <v>0.03</v>
      </c>
      <c r="E16" s="193"/>
      <c r="F16" s="193"/>
      <c r="G16" s="193"/>
      <c r="H16" s="193"/>
      <c r="I16" s="193"/>
      <c r="J16" s="193"/>
      <c r="K16" s="193"/>
      <c r="L16" s="193"/>
      <c r="M16" s="193"/>
      <c r="N16" s="193"/>
      <c r="O16" s="193"/>
      <c r="P16" s="193"/>
      <c r="Q16" s="193"/>
      <c r="R16" s="193"/>
      <c r="S16" s="193"/>
      <c r="T16" s="193"/>
      <c r="U16" s="193"/>
      <c r="V16" s="193"/>
      <c r="W16" s="193"/>
      <c r="X16" s="193"/>
    </row>
    <row r="17" customFormat="false" ht="15" hidden="false" customHeight="false" outlineLevel="0" collapsed="false">
      <c r="A17" s="217"/>
      <c r="B17" s="203" t="s">
        <v>1525</v>
      </c>
      <c r="C17" s="224" t="s">
        <v>1526</v>
      </c>
      <c r="D17" s="225" t="n">
        <v>0.04</v>
      </c>
      <c r="E17" s="193"/>
      <c r="F17" s="193"/>
      <c r="G17" s="193"/>
      <c r="H17" s="193"/>
      <c r="I17" s="193"/>
      <c r="J17" s="193"/>
      <c r="K17" s="193"/>
      <c r="L17" s="193"/>
      <c r="M17" s="193"/>
      <c r="N17" s="193"/>
      <c r="O17" s="193"/>
      <c r="P17" s="193"/>
      <c r="Q17" s="193"/>
      <c r="R17" s="193"/>
      <c r="S17" s="193"/>
      <c r="T17" s="193"/>
      <c r="U17" s="193"/>
      <c r="V17" s="193"/>
      <c r="W17" s="193"/>
      <c r="X17" s="193"/>
    </row>
    <row r="18" customFormat="false" ht="15" hidden="false" customHeight="false" outlineLevel="0" collapsed="false">
      <c r="A18" s="210"/>
      <c r="B18" s="226" t="s">
        <v>1527</v>
      </c>
      <c r="C18" s="227" t="s">
        <v>1528</v>
      </c>
      <c r="D18" s="228" t="n">
        <v>0</v>
      </c>
      <c r="E18" s="193"/>
      <c r="F18" s="193"/>
      <c r="G18" s="193"/>
      <c r="H18" s="193"/>
      <c r="I18" s="193"/>
      <c r="J18" s="193"/>
      <c r="K18" s="193"/>
      <c r="L18" s="193"/>
      <c r="M18" s="193"/>
      <c r="N18" s="193"/>
      <c r="O18" s="193"/>
      <c r="P18" s="193"/>
      <c r="Q18" s="193"/>
      <c r="R18" s="193"/>
      <c r="S18" s="193"/>
      <c r="T18" s="193"/>
      <c r="U18" s="193"/>
      <c r="V18" s="193"/>
      <c r="W18" s="193"/>
      <c r="X18" s="193"/>
    </row>
    <row r="19" customFormat="false" ht="15" hidden="false" customHeight="false" outlineLevel="0" collapsed="false">
      <c r="A19" s="206"/>
      <c r="B19" s="229"/>
      <c r="C19" s="220" t="s">
        <v>1529</v>
      </c>
      <c r="D19" s="209" t="n">
        <f aca="false">SUM(D15:D18)</f>
        <v>0.0765</v>
      </c>
      <c r="E19" s="193"/>
      <c r="F19" s="193"/>
      <c r="G19" s="193"/>
      <c r="H19" s="193"/>
      <c r="I19" s="193"/>
      <c r="J19" s="193"/>
      <c r="K19" s="193"/>
      <c r="L19" s="193"/>
      <c r="M19" s="193"/>
      <c r="N19" s="193"/>
      <c r="O19" s="193"/>
      <c r="P19" s="193"/>
      <c r="Q19" s="193"/>
      <c r="R19" s="193"/>
      <c r="S19" s="193"/>
      <c r="T19" s="193"/>
      <c r="U19" s="193"/>
      <c r="V19" s="193"/>
      <c r="W19" s="193"/>
      <c r="X19" s="193"/>
    </row>
    <row r="20" customFormat="false" ht="15" hidden="false" customHeight="false" outlineLevel="0" collapsed="false">
      <c r="A20" s="210"/>
      <c r="B20" s="230"/>
      <c r="C20" s="211"/>
      <c r="D20" s="231"/>
      <c r="E20" s="193"/>
      <c r="F20" s="193"/>
      <c r="G20" s="193"/>
      <c r="H20" s="193"/>
      <c r="I20" s="193"/>
      <c r="J20" s="193"/>
      <c r="K20" s="193"/>
      <c r="L20" s="193"/>
      <c r="M20" s="193"/>
      <c r="N20" s="193"/>
      <c r="O20" s="193"/>
      <c r="P20" s="193"/>
      <c r="Q20" s="193"/>
      <c r="R20" s="193"/>
      <c r="S20" s="193"/>
      <c r="T20" s="193"/>
      <c r="U20" s="193"/>
      <c r="V20" s="193"/>
      <c r="W20" s="193"/>
      <c r="X20" s="193"/>
    </row>
    <row r="21" customFormat="false" ht="15.75" hidden="false" customHeight="true" outlineLevel="0" collapsed="false">
      <c r="A21" s="213" t="s">
        <v>1502</v>
      </c>
      <c r="B21" s="221" t="s">
        <v>1530</v>
      </c>
      <c r="C21" s="222" t="s">
        <v>1531</v>
      </c>
      <c r="D21" s="223"/>
      <c r="E21" s="193"/>
      <c r="F21" s="193"/>
      <c r="G21" s="193"/>
      <c r="H21" s="193"/>
      <c r="I21" s="193"/>
      <c r="J21" s="193"/>
      <c r="K21" s="193"/>
      <c r="L21" s="193"/>
      <c r="M21" s="193"/>
      <c r="N21" s="193"/>
      <c r="O21" s="193"/>
      <c r="P21" s="193"/>
      <c r="Q21" s="193"/>
      <c r="R21" s="193"/>
      <c r="S21" s="193"/>
      <c r="T21" s="193"/>
      <c r="U21" s="193"/>
      <c r="V21" s="193"/>
      <c r="W21" s="193"/>
      <c r="X21" s="193"/>
    </row>
    <row r="22" customFormat="false" ht="15.75" hidden="false" customHeight="true" outlineLevel="0" collapsed="false">
      <c r="A22" s="232"/>
      <c r="B22" s="233"/>
      <c r="C22" s="227" t="s">
        <v>1532</v>
      </c>
      <c r="D22" s="225" t="n">
        <v>0.0123</v>
      </c>
      <c r="E22" s="193"/>
      <c r="F22" s="193"/>
      <c r="G22" s="193"/>
      <c r="H22" s="193"/>
      <c r="I22" s="193"/>
      <c r="J22" s="193"/>
      <c r="K22" s="193"/>
      <c r="L22" s="193"/>
      <c r="M22" s="193"/>
      <c r="N22" s="193"/>
      <c r="O22" s="193"/>
      <c r="P22" s="193"/>
      <c r="Q22" s="193"/>
      <c r="R22" s="193"/>
      <c r="S22" s="193"/>
      <c r="T22" s="193"/>
      <c r="U22" s="193"/>
      <c r="V22" s="193"/>
      <c r="W22" s="193"/>
      <c r="X22" s="193"/>
    </row>
    <row r="23" customFormat="false" ht="15.75" hidden="false" customHeight="true" outlineLevel="0" collapsed="false">
      <c r="A23" s="234"/>
      <c r="B23" s="208"/>
      <c r="C23" s="220" t="s">
        <v>1533</v>
      </c>
      <c r="D23" s="235" t="n">
        <f aca="false">SUM(D22)</f>
        <v>0.0123</v>
      </c>
      <c r="E23" s="193"/>
      <c r="F23" s="193"/>
      <c r="G23" s="193"/>
      <c r="H23" s="193"/>
      <c r="I23" s="193"/>
      <c r="J23" s="193"/>
      <c r="K23" s="193"/>
      <c r="L23" s="193"/>
      <c r="M23" s="193"/>
      <c r="N23" s="193"/>
      <c r="O23" s="193"/>
      <c r="P23" s="193"/>
      <c r="Q23" s="193"/>
      <c r="R23" s="193"/>
      <c r="S23" s="193"/>
      <c r="T23" s="193"/>
      <c r="U23" s="193"/>
      <c r="V23" s="193"/>
      <c r="W23" s="193"/>
      <c r="X23" s="193"/>
    </row>
    <row r="24" customFormat="false" ht="15.75" hidden="false" customHeight="true" outlineLevel="0" collapsed="false">
      <c r="A24" s="236"/>
      <c r="B24" s="237"/>
      <c r="C24" s="238"/>
      <c r="D24" s="239"/>
      <c r="E24" s="193"/>
      <c r="F24" s="193"/>
      <c r="G24" s="193"/>
      <c r="H24" s="193"/>
      <c r="I24" s="193"/>
      <c r="J24" s="193"/>
      <c r="K24" s="193"/>
      <c r="L24" s="193"/>
      <c r="M24" s="193"/>
      <c r="N24" s="193"/>
      <c r="O24" s="193"/>
      <c r="P24" s="193"/>
      <c r="Q24" s="193"/>
      <c r="R24" s="193"/>
      <c r="S24" s="193"/>
      <c r="T24" s="193"/>
      <c r="U24" s="193"/>
      <c r="V24" s="193"/>
      <c r="W24" s="193"/>
      <c r="X24" s="193"/>
    </row>
    <row r="25" customFormat="false" ht="15.75" hidden="false" customHeight="true" outlineLevel="0" collapsed="false">
      <c r="A25" s="240" t="s">
        <v>1534</v>
      </c>
      <c r="B25" s="240"/>
      <c r="C25" s="240"/>
      <c r="D25" s="240"/>
      <c r="E25" s="193"/>
      <c r="F25" s="193"/>
      <c r="G25" s="193"/>
      <c r="H25" s="193"/>
      <c r="I25" s="193"/>
      <c r="J25" s="193"/>
      <c r="K25" s="193"/>
      <c r="L25" s="193"/>
      <c r="M25" s="193"/>
      <c r="N25" s="193"/>
      <c r="O25" s="193"/>
      <c r="P25" s="193"/>
      <c r="Q25" s="193"/>
      <c r="R25" s="193"/>
      <c r="S25" s="193"/>
      <c r="T25" s="193"/>
      <c r="U25" s="193"/>
      <c r="V25" s="193"/>
      <c r="W25" s="193"/>
      <c r="X25" s="193"/>
    </row>
    <row r="26" customFormat="false" ht="15.75" hidden="false" customHeight="true" outlineLevel="0" collapsed="false">
      <c r="A26" s="241" t="s">
        <v>1535</v>
      </c>
      <c r="B26" s="241"/>
      <c r="C26" s="241"/>
      <c r="D26" s="242" t="n">
        <f aca="false">((((1+D8)*(1+D23)*(1+D12))/(1-D19)-1))</f>
        <v>0.2510863882</v>
      </c>
      <c r="E26" s="193"/>
      <c r="F26" s="193"/>
      <c r="G26" s="193"/>
      <c r="H26" s="193"/>
      <c r="I26" s="193"/>
      <c r="J26" s="193"/>
      <c r="K26" s="193"/>
      <c r="L26" s="193"/>
      <c r="M26" s="193"/>
      <c r="N26" s="193"/>
      <c r="O26" s="193"/>
      <c r="P26" s="193"/>
      <c r="Q26" s="193"/>
      <c r="R26" s="193"/>
      <c r="S26" s="193"/>
      <c r="T26" s="193"/>
      <c r="U26" s="193"/>
      <c r="V26" s="193"/>
      <c r="W26" s="193"/>
      <c r="X26" s="193"/>
    </row>
  </sheetData>
  <mergeCells count="4">
    <mergeCell ref="A1:D1"/>
    <mergeCell ref="A2:D2"/>
    <mergeCell ref="A25:D25"/>
    <mergeCell ref="A26:C26"/>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G19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14.1734693877551"/>
    <col collapsed="false" hidden="false" max="2" min="2" style="0" width="16.3316326530612"/>
    <col collapsed="false" hidden="false" max="3" min="3" style="0" width="73.5714285714286"/>
    <col collapsed="false" hidden="false" max="4" min="4" style="0" width="10.3928571428571"/>
    <col collapsed="false" hidden="false" max="5" min="5" style="0" width="9.17857142857143"/>
    <col collapsed="false" hidden="false" max="6" min="6" style="0" width="12.2857142857143"/>
    <col collapsed="false" hidden="false" max="1025" min="7" style="0" width="14.1734693877551"/>
  </cols>
  <sheetData>
    <row r="1" customFormat="false" ht="15" hidden="false" customHeight="true" outlineLevel="0" collapsed="false">
      <c r="A1" s="243" t="s">
        <v>0</v>
      </c>
      <c r="B1" s="243"/>
      <c r="C1" s="243"/>
      <c r="D1" s="243"/>
      <c r="E1" s="244" t="s">
        <v>1</v>
      </c>
      <c r="F1" s="244"/>
      <c r="G1" s="245" t="s">
        <v>2</v>
      </c>
    </row>
    <row r="2" customFormat="false" ht="15" hidden="false" customHeight="true" outlineLevel="0" collapsed="false">
      <c r="A2" s="243" t="s">
        <v>1536</v>
      </c>
      <c r="B2" s="243"/>
      <c r="C2" s="243"/>
      <c r="D2" s="243"/>
      <c r="E2" s="244" t="s">
        <v>4</v>
      </c>
      <c r="F2" s="244"/>
      <c r="G2" s="246" t="n">
        <v>0.3152</v>
      </c>
    </row>
    <row r="3" customFormat="false" ht="15" hidden="false" customHeight="false" outlineLevel="0" collapsed="false">
      <c r="A3" s="247" t="s">
        <v>1537</v>
      </c>
      <c r="B3" s="248" t="s">
        <v>418</v>
      </c>
      <c r="C3" s="249" t="s">
        <v>420</v>
      </c>
      <c r="D3" s="248" t="s">
        <v>421</v>
      </c>
      <c r="E3" s="250" t="s">
        <v>422</v>
      </c>
      <c r="F3" s="248" t="s">
        <v>423</v>
      </c>
      <c r="G3" s="248" t="s">
        <v>424</v>
      </c>
    </row>
    <row r="4" customFormat="false" ht="15" hidden="false" customHeight="false" outlineLevel="0" collapsed="false">
      <c r="A4" s="251" t="s">
        <v>1538</v>
      </c>
      <c r="B4" s="252"/>
      <c r="C4" s="253" t="s">
        <v>12</v>
      </c>
      <c r="D4" s="252"/>
      <c r="E4" s="254"/>
      <c r="F4" s="252"/>
      <c r="G4" s="255" t="n">
        <f aca="false">G5</f>
        <v>959.95</v>
      </c>
    </row>
    <row r="5" customFormat="false" ht="15" hidden="false" customHeight="false" outlineLevel="0" collapsed="false">
      <c r="A5" s="256" t="s">
        <v>13</v>
      </c>
      <c r="B5" s="257" t="s">
        <v>426</v>
      </c>
      <c r="C5" s="258" t="s">
        <v>15</v>
      </c>
      <c r="D5" s="257" t="s">
        <v>16</v>
      </c>
      <c r="E5" s="259" t="n">
        <v>0.005</v>
      </c>
      <c r="F5" s="260" t="n">
        <f aca="false">SUM(G6,G8,G12,G138)</f>
        <v>191990.6</v>
      </c>
      <c r="G5" s="260" t="n">
        <f aca="false">ROUND(F5*E5,2)</f>
        <v>959.95</v>
      </c>
    </row>
    <row r="6" customFormat="false" ht="15" hidden="false" customHeight="false" outlineLevel="0" collapsed="false">
      <c r="A6" s="251" t="s">
        <v>1539</v>
      </c>
      <c r="B6" s="261"/>
      <c r="C6" s="262" t="s">
        <v>18</v>
      </c>
      <c r="D6" s="261"/>
      <c r="E6" s="263"/>
      <c r="F6" s="261"/>
      <c r="G6" s="264" t="n">
        <v>21748.4</v>
      </c>
    </row>
    <row r="7" customFormat="false" ht="15" hidden="false" customHeight="false" outlineLevel="0" collapsed="false">
      <c r="A7" s="256" t="s">
        <v>19</v>
      </c>
      <c r="B7" s="265" t="n">
        <v>93572</v>
      </c>
      <c r="C7" s="266" t="s">
        <v>432</v>
      </c>
      <c r="D7" s="265" t="s">
        <v>433</v>
      </c>
      <c r="E7" s="267" t="n">
        <v>4</v>
      </c>
      <c r="F7" s="268" t="n">
        <v>5437.1</v>
      </c>
      <c r="G7" s="268" t="n">
        <v>21748.4</v>
      </c>
    </row>
    <row r="8" customFormat="false" ht="15" hidden="false" customHeight="false" outlineLevel="0" collapsed="false">
      <c r="A8" s="251" t="s">
        <v>1540</v>
      </c>
      <c r="B8" s="261"/>
      <c r="C8" s="262" t="s">
        <v>23</v>
      </c>
      <c r="D8" s="261"/>
      <c r="E8" s="263"/>
      <c r="F8" s="261"/>
      <c r="G8" s="264" t="n">
        <v>3366.89</v>
      </c>
    </row>
    <row r="9" customFormat="false" ht="15" hidden="false" customHeight="false" outlineLevel="0" collapsed="false">
      <c r="A9" s="256" t="s">
        <v>24</v>
      </c>
      <c r="B9" s="265" t="s">
        <v>25</v>
      </c>
      <c r="C9" s="266" t="s">
        <v>26</v>
      </c>
      <c r="D9" s="265" t="s">
        <v>451</v>
      </c>
      <c r="E9" s="267" t="n">
        <v>2.2</v>
      </c>
      <c r="F9" s="268" t="n">
        <v>201.25</v>
      </c>
      <c r="G9" s="268" t="n">
        <v>442.75</v>
      </c>
    </row>
    <row r="10" customFormat="false" ht="15" hidden="false" customHeight="false" outlineLevel="0" collapsed="false">
      <c r="A10" s="256" t="s">
        <v>28</v>
      </c>
      <c r="B10" s="265" t="s">
        <v>29</v>
      </c>
      <c r="C10" s="266" t="s">
        <v>30</v>
      </c>
      <c r="D10" s="265" t="s">
        <v>31</v>
      </c>
      <c r="E10" s="267" t="n">
        <v>179.18</v>
      </c>
      <c r="F10" s="268" t="n">
        <v>14.84</v>
      </c>
      <c r="G10" s="268" t="n">
        <v>2659.03</v>
      </c>
    </row>
    <row r="11" customFormat="false" ht="15" hidden="false" customHeight="false" outlineLevel="0" collapsed="false">
      <c r="A11" s="256" t="s">
        <v>32</v>
      </c>
      <c r="B11" s="265" t="s">
        <v>33</v>
      </c>
      <c r="C11" s="266" t="s">
        <v>34</v>
      </c>
      <c r="D11" s="265" t="s">
        <v>451</v>
      </c>
      <c r="E11" s="267" t="n">
        <v>32.73</v>
      </c>
      <c r="F11" s="268" t="n">
        <v>8.1</v>
      </c>
      <c r="G11" s="268" t="n">
        <v>265.11</v>
      </c>
    </row>
    <row r="12" customFormat="false" ht="15" hidden="false" customHeight="false" outlineLevel="0" collapsed="false">
      <c r="A12" s="251" t="s">
        <v>1541</v>
      </c>
      <c r="B12" s="261"/>
      <c r="C12" s="262" t="s">
        <v>36</v>
      </c>
      <c r="D12" s="261"/>
      <c r="E12" s="263"/>
      <c r="F12" s="261"/>
      <c r="G12" s="264" t="n">
        <v>130092.28</v>
      </c>
    </row>
    <row r="13" customFormat="false" ht="15" hidden="false" customHeight="false" outlineLevel="0" collapsed="false">
      <c r="A13" s="251" t="s">
        <v>37</v>
      </c>
      <c r="B13" s="261"/>
      <c r="C13" s="262" t="s">
        <v>38</v>
      </c>
      <c r="D13" s="261"/>
      <c r="E13" s="263"/>
      <c r="F13" s="261"/>
      <c r="G13" s="264" t="n">
        <v>19232.97</v>
      </c>
    </row>
    <row r="14" customFormat="false" ht="15" hidden="false" customHeight="false" outlineLevel="0" collapsed="false">
      <c r="A14" s="251" t="s">
        <v>39</v>
      </c>
      <c r="B14" s="261"/>
      <c r="C14" s="262" t="s">
        <v>40</v>
      </c>
      <c r="D14" s="261"/>
      <c r="E14" s="263"/>
      <c r="F14" s="261"/>
      <c r="G14" s="264" t="n">
        <v>3349.53</v>
      </c>
    </row>
    <row r="15" customFormat="false" ht="15" hidden="false" customHeight="false" outlineLevel="0" collapsed="false">
      <c r="A15" s="256" t="s">
        <v>41</v>
      </c>
      <c r="B15" s="265" t="n">
        <v>97629</v>
      </c>
      <c r="C15" s="266" t="s">
        <v>42</v>
      </c>
      <c r="D15" s="265" t="s">
        <v>469</v>
      </c>
      <c r="E15" s="267" t="n">
        <v>5.65</v>
      </c>
      <c r="F15" s="268" t="n">
        <v>93.24</v>
      </c>
      <c r="G15" s="268" t="n">
        <v>526.8</v>
      </c>
    </row>
    <row r="16" customFormat="false" ht="15" hidden="false" customHeight="false" outlineLevel="0" collapsed="false">
      <c r="A16" s="256" t="s">
        <v>44</v>
      </c>
      <c r="B16" s="265" t="n">
        <v>93358</v>
      </c>
      <c r="C16" s="266" t="s">
        <v>45</v>
      </c>
      <c r="D16" s="265" t="s">
        <v>469</v>
      </c>
      <c r="E16" s="267" t="n">
        <v>2.54</v>
      </c>
      <c r="F16" s="268" t="n">
        <v>59.97</v>
      </c>
      <c r="G16" s="268" t="n">
        <v>152.32</v>
      </c>
    </row>
    <row r="17" customFormat="false" ht="15" hidden="false" customHeight="false" outlineLevel="0" collapsed="false">
      <c r="A17" s="256" t="s">
        <v>46</v>
      </c>
      <c r="B17" s="265" t="n">
        <v>93382</v>
      </c>
      <c r="C17" s="266" t="s">
        <v>47</v>
      </c>
      <c r="D17" s="265" t="s">
        <v>469</v>
      </c>
      <c r="E17" s="267" t="n">
        <v>1.46</v>
      </c>
      <c r="F17" s="268" t="n">
        <v>24.83</v>
      </c>
      <c r="G17" s="268" t="n">
        <v>36.25</v>
      </c>
    </row>
    <row r="18" customFormat="false" ht="15" hidden="false" customHeight="false" outlineLevel="0" collapsed="false">
      <c r="A18" s="256" t="s">
        <v>48</v>
      </c>
      <c r="B18" s="265" t="s">
        <v>49</v>
      </c>
      <c r="C18" s="266" t="s">
        <v>50</v>
      </c>
      <c r="D18" s="265" t="s">
        <v>451</v>
      </c>
      <c r="E18" s="267" t="n">
        <v>98.75</v>
      </c>
      <c r="F18" s="268" t="n">
        <v>3.85</v>
      </c>
      <c r="G18" s="268" t="n">
        <v>380.18</v>
      </c>
    </row>
    <row r="19" customFormat="false" ht="15" hidden="false" customHeight="false" outlineLevel="0" collapsed="false">
      <c r="A19" s="256" t="s">
        <v>51</v>
      </c>
      <c r="B19" s="265" t="n">
        <v>96557</v>
      </c>
      <c r="C19" s="266" t="s">
        <v>52</v>
      </c>
      <c r="D19" s="265" t="s">
        <v>469</v>
      </c>
      <c r="E19" s="267" t="n">
        <v>1.12</v>
      </c>
      <c r="F19" s="268" t="n">
        <v>511</v>
      </c>
      <c r="G19" s="268" t="n">
        <v>572.32</v>
      </c>
    </row>
    <row r="20" customFormat="false" ht="15" hidden="false" customHeight="false" outlineLevel="0" collapsed="false">
      <c r="A20" s="256" t="s">
        <v>53</v>
      </c>
      <c r="B20" s="265" t="s">
        <v>54</v>
      </c>
      <c r="C20" s="266" t="s">
        <v>55</v>
      </c>
      <c r="D20" s="265" t="s">
        <v>451</v>
      </c>
      <c r="E20" s="267" t="n">
        <v>21.48</v>
      </c>
      <c r="F20" s="268" t="n">
        <v>49.08</v>
      </c>
      <c r="G20" s="268" t="n">
        <v>1054.23</v>
      </c>
    </row>
    <row r="21" customFormat="false" ht="15" hidden="false" customHeight="false" outlineLevel="0" collapsed="false">
      <c r="A21" s="256" t="s">
        <v>56</v>
      </c>
      <c r="B21" s="265" t="n">
        <v>98557</v>
      </c>
      <c r="C21" s="266" t="s">
        <v>57</v>
      </c>
      <c r="D21" s="265" t="s">
        <v>451</v>
      </c>
      <c r="E21" s="267" t="n">
        <v>9.6</v>
      </c>
      <c r="F21" s="268" t="n">
        <v>35.01</v>
      </c>
      <c r="G21" s="268" t="n">
        <v>336.09</v>
      </c>
    </row>
    <row r="22" customFormat="false" ht="15" hidden="false" customHeight="false" outlineLevel="0" collapsed="false">
      <c r="A22" s="256" t="s">
        <v>58</v>
      </c>
      <c r="B22" s="265" t="n">
        <v>96543</v>
      </c>
      <c r="C22" s="266" t="s">
        <v>592</v>
      </c>
      <c r="D22" s="265" t="s">
        <v>60</v>
      </c>
      <c r="E22" s="267" t="n">
        <v>5.79</v>
      </c>
      <c r="F22" s="268" t="n">
        <v>17.12</v>
      </c>
      <c r="G22" s="268" t="n">
        <v>99.12</v>
      </c>
    </row>
    <row r="23" customFormat="false" ht="15" hidden="false" customHeight="false" outlineLevel="0" collapsed="false">
      <c r="A23" s="256" t="s">
        <v>61</v>
      </c>
      <c r="B23" s="265" t="n">
        <v>96545</v>
      </c>
      <c r="C23" s="266" t="s">
        <v>62</v>
      </c>
      <c r="D23" s="265" t="s">
        <v>60</v>
      </c>
      <c r="E23" s="267" t="n">
        <v>12.68</v>
      </c>
      <c r="F23" s="268" t="n">
        <v>15.16</v>
      </c>
      <c r="G23" s="268" t="n">
        <v>192.22</v>
      </c>
    </row>
    <row r="24" customFormat="false" ht="15" hidden="false" customHeight="false" outlineLevel="0" collapsed="false">
      <c r="A24" s="251" t="s">
        <v>63</v>
      </c>
      <c r="B24" s="261"/>
      <c r="C24" s="262" t="s">
        <v>608</v>
      </c>
      <c r="D24" s="261"/>
      <c r="E24" s="263"/>
      <c r="F24" s="261"/>
      <c r="G24" s="264" t="n">
        <v>9673.27</v>
      </c>
    </row>
    <row r="25" customFormat="false" ht="15" hidden="false" customHeight="false" outlineLevel="0" collapsed="false">
      <c r="A25" s="256" t="s">
        <v>65</v>
      </c>
      <c r="B25" s="265" t="s">
        <v>66</v>
      </c>
      <c r="C25" s="266" t="s">
        <v>67</v>
      </c>
      <c r="D25" s="265" t="s">
        <v>451</v>
      </c>
      <c r="E25" s="267" t="n">
        <v>88.3338</v>
      </c>
      <c r="F25" s="268" t="n">
        <v>2.39</v>
      </c>
      <c r="G25" s="268" t="n">
        <v>211.11</v>
      </c>
    </row>
    <row r="26" customFormat="false" ht="15" hidden="false" customHeight="false" outlineLevel="0" collapsed="false">
      <c r="A26" s="256" t="s">
        <v>68</v>
      </c>
      <c r="B26" s="265" t="n">
        <v>97092</v>
      </c>
      <c r="C26" s="266" t="s">
        <v>69</v>
      </c>
      <c r="D26" s="265" t="s">
        <v>60</v>
      </c>
      <c r="E26" s="267" t="n">
        <v>274.718118</v>
      </c>
      <c r="F26" s="268" t="n">
        <v>18.03</v>
      </c>
      <c r="G26" s="268" t="n">
        <v>4953.16</v>
      </c>
    </row>
    <row r="27" customFormat="false" ht="15" hidden="false" customHeight="false" outlineLevel="0" collapsed="false">
      <c r="A27" s="256" t="s">
        <v>70</v>
      </c>
      <c r="B27" s="265" t="n">
        <v>97096</v>
      </c>
      <c r="C27" s="266" t="s">
        <v>71</v>
      </c>
      <c r="D27" s="265" t="s">
        <v>469</v>
      </c>
      <c r="E27" s="267" t="n">
        <v>9.57</v>
      </c>
      <c r="F27" s="268" t="n">
        <v>471.16</v>
      </c>
      <c r="G27" s="268" t="n">
        <v>4509</v>
      </c>
    </row>
    <row r="28" customFormat="false" ht="15" hidden="false" customHeight="false" outlineLevel="0" collapsed="false">
      <c r="A28" s="251" t="s">
        <v>72</v>
      </c>
      <c r="B28" s="261"/>
      <c r="C28" s="262" t="s">
        <v>73</v>
      </c>
      <c r="D28" s="261"/>
      <c r="E28" s="263"/>
      <c r="F28" s="261"/>
      <c r="G28" s="264" t="n">
        <v>6210.17</v>
      </c>
    </row>
    <row r="29" customFormat="false" ht="15" hidden="false" customHeight="false" outlineLevel="0" collapsed="false">
      <c r="A29" s="256" t="s">
        <v>74</v>
      </c>
      <c r="B29" s="265" t="s">
        <v>75</v>
      </c>
      <c r="C29" s="266" t="s">
        <v>76</v>
      </c>
      <c r="D29" s="265" t="s">
        <v>60</v>
      </c>
      <c r="E29" s="267" t="n">
        <v>290.7</v>
      </c>
      <c r="F29" s="268" t="n">
        <v>11.09</v>
      </c>
      <c r="G29" s="268" t="n">
        <v>3223.86</v>
      </c>
    </row>
    <row r="30" customFormat="false" ht="15" hidden="false" customHeight="false" outlineLevel="0" collapsed="false">
      <c r="A30" s="256" t="s">
        <v>77</v>
      </c>
      <c r="B30" s="265" t="s">
        <v>75</v>
      </c>
      <c r="C30" s="266" t="s">
        <v>76</v>
      </c>
      <c r="D30" s="265" t="s">
        <v>60</v>
      </c>
      <c r="E30" s="267" t="n">
        <v>269.28</v>
      </c>
      <c r="F30" s="265" t="n">
        <v>11.09</v>
      </c>
      <c r="G30" s="268" t="n">
        <v>2986.31</v>
      </c>
    </row>
    <row r="31" customFormat="false" ht="15" hidden="false" customHeight="false" outlineLevel="0" collapsed="false">
      <c r="A31" s="251" t="s">
        <v>80</v>
      </c>
      <c r="B31" s="261"/>
      <c r="C31" s="262" t="s">
        <v>81</v>
      </c>
      <c r="D31" s="261"/>
      <c r="E31" s="263"/>
      <c r="F31" s="261"/>
      <c r="G31" s="264" t="n">
        <v>14762.19</v>
      </c>
    </row>
    <row r="32" customFormat="false" ht="15" hidden="false" customHeight="false" outlineLevel="0" collapsed="false">
      <c r="A32" s="251" t="s">
        <v>82</v>
      </c>
      <c r="B32" s="261"/>
      <c r="C32" s="262" t="s">
        <v>83</v>
      </c>
      <c r="D32" s="261"/>
      <c r="E32" s="263"/>
      <c r="F32" s="264"/>
      <c r="G32" s="264" t="n">
        <v>81.79</v>
      </c>
    </row>
    <row r="33" customFormat="false" ht="15" hidden="false" customHeight="false" outlineLevel="0" collapsed="false">
      <c r="A33" s="256" t="s">
        <v>84</v>
      </c>
      <c r="B33" s="265" t="n">
        <v>97647</v>
      </c>
      <c r="C33" s="266" t="s">
        <v>85</v>
      </c>
      <c r="D33" s="265" t="s">
        <v>451</v>
      </c>
      <c r="E33" s="267" t="n">
        <v>33.25</v>
      </c>
      <c r="F33" s="265" t="n">
        <v>2.46</v>
      </c>
      <c r="G33" s="268" t="n">
        <v>81.79</v>
      </c>
    </row>
    <row r="34" customFormat="false" ht="15" hidden="false" customHeight="false" outlineLevel="0" collapsed="false">
      <c r="A34" s="251" t="s">
        <v>86</v>
      </c>
      <c r="B34" s="261"/>
      <c r="C34" s="262" t="s">
        <v>87</v>
      </c>
      <c r="D34" s="261"/>
      <c r="E34" s="263"/>
      <c r="F34" s="264"/>
      <c r="G34" s="264" t="n">
        <v>4288.08</v>
      </c>
    </row>
    <row r="35" customFormat="false" ht="15" hidden="false" customHeight="false" outlineLevel="0" collapsed="false">
      <c r="A35" s="256" t="s">
        <v>88</v>
      </c>
      <c r="B35" s="265" t="n">
        <v>92580</v>
      </c>
      <c r="C35" s="266" t="s">
        <v>89</v>
      </c>
      <c r="D35" s="265" t="s">
        <v>451</v>
      </c>
      <c r="E35" s="267" t="n">
        <v>44.75</v>
      </c>
      <c r="F35" s="268" t="n">
        <v>46.67</v>
      </c>
      <c r="G35" s="268" t="n">
        <v>2088.48</v>
      </c>
    </row>
    <row r="36" customFormat="false" ht="15" hidden="false" customHeight="false" outlineLevel="0" collapsed="false">
      <c r="A36" s="256" t="s">
        <v>90</v>
      </c>
      <c r="B36" s="265" t="s">
        <v>91</v>
      </c>
      <c r="C36" s="266" t="s">
        <v>92</v>
      </c>
      <c r="D36" s="265" t="s">
        <v>451</v>
      </c>
      <c r="E36" s="267" t="n">
        <v>78</v>
      </c>
      <c r="F36" s="265" t="n">
        <v>28.2</v>
      </c>
      <c r="G36" s="268" t="n">
        <v>2199.6</v>
      </c>
    </row>
    <row r="37" customFormat="false" ht="15" hidden="false" customHeight="false" outlineLevel="0" collapsed="false">
      <c r="A37" s="251" t="s">
        <v>93</v>
      </c>
      <c r="B37" s="261"/>
      <c r="C37" s="262" t="s">
        <v>94</v>
      </c>
      <c r="D37" s="261"/>
      <c r="E37" s="263"/>
      <c r="F37" s="264"/>
      <c r="G37" s="264" t="n">
        <v>6273.54</v>
      </c>
    </row>
    <row r="38" customFormat="false" ht="15" hidden="false" customHeight="false" outlineLevel="0" collapsed="false">
      <c r="A38" s="256" t="s">
        <v>95</v>
      </c>
      <c r="B38" s="265" t="s">
        <v>96</v>
      </c>
      <c r="C38" s="266" t="s">
        <v>97</v>
      </c>
      <c r="D38" s="265" t="s">
        <v>451</v>
      </c>
      <c r="E38" s="267" t="n">
        <v>78</v>
      </c>
      <c r="F38" s="265" t="n">
        <v>80.43</v>
      </c>
      <c r="G38" s="268" t="n">
        <v>6273.54</v>
      </c>
    </row>
    <row r="39" customFormat="false" ht="15" hidden="false" customHeight="false" outlineLevel="0" collapsed="false">
      <c r="A39" s="251" t="s">
        <v>98</v>
      </c>
      <c r="B39" s="261"/>
      <c r="C39" s="262" t="s">
        <v>99</v>
      </c>
      <c r="D39" s="261"/>
      <c r="E39" s="263"/>
      <c r="F39" s="264"/>
      <c r="G39" s="264" t="n">
        <v>4118.78</v>
      </c>
    </row>
    <row r="40" customFormat="false" ht="15" hidden="false" customHeight="false" outlineLevel="0" collapsed="false">
      <c r="A40" s="256" t="s">
        <v>100</v>
      </c>
      <c r="B40" s="265" t="s">
        <v>101</v>
      </c>
      <c r="C40" s="266" t="s">
        <v>102</v>
      </c>
      <c r="D40" s="265" t="s">
        <v>31</v>
      </c>
      <c r="E40" s="267" t="n">
        <v>8.98</v>
      </c>
      <c r="F40" s="268" t="n">
        <v>31.92</v>
      </c>
      <c r="G40" s="268" t="n">
        <v>286.64</v>
      </c>
    </row>
    <row r="41" customFormat="false" ht="15" hidden="false" customHeight="false" outlineLevel="0" collapsed="false">
      <c r="A41" s="256" t="s">
        <v>103</v>
      </c>
      <c r="B41" s="265" t="n">
        <v>94228</v>
      </c>
      <c r="C41" s="266" t="s">
        <v>104</v>
      </c>
      <c r="D41" s="265" t="s">
        <v>31</v>
      </c>
      <c r="E41" s="267" t="n">
        <v>28.34</v>
      </c>
      <c r="F41" s="268" t="n">
        <v>111.43</v>
      </c>
      <c r="G41" s="268" t="n">
        <v>3157.92</v>
      </c>
    </row>
    <row r="42" customFormat="false" ht="15" hidden="false" customHeight="false" outlineLevel="0" collapsed="false">
      <c r="A42" s="256" t="s">
        <v>105</v>
      </c>
      <c r="B42" s="265" t="n">
        <v>91789</v>
      </c>
      <c r="C42" s="266" t="s">
        <v>106</v>
      </c>
      <c r="D42" s="265" t="s">
        <v>31</v>
      </c>
      <c r="E42" s="267" t="n">
        <v>13.28</v>
      </c>
      <c r="F42" s="265" t="n">
        <v>50.77</v>
      </c>
      <c r="G42" s="268" t="n">
        <v>674.22</v>
      </c>
    </row>
    <row r="43" customFormat="false" ht="15" hidden="false" customHeight="false" outlineLevel="0" collapsed="false">
      <c r="A43" s="251" t="s">
        <v>108</v>
      </c>
      <c r="B43" s="261"/>
      <c r="C43" s="262" t="s">
        <v>109</v>
      </c>
      <c r="D43" s="261"/>
      <c r="E43" s="263"/>
      <c r="F43" s="261"/>
      <c r="G43" s="264" t="n">
        <v>72233.51</v>
      </c>
    </row>
    <row r="44" customFormat="false" ht="15" hidden="false" customHeight="false" outlineLevel="0" collapsed="false">
      <c r="A44" s="251" t="s">
        <v>110</v>
      </c>
      <c r="B44" s="261"/>
      <c r="C44" s="262" t="s">
        <v>111</v>
      </c>
      <c r="D44" s="261"/>
      <c r="E44" s="263"/>
      <c r="F44" s="264"/>
      <c r="G44" s="264" t="n">
        <v>2937.1</v>
      </c>
    </row>
    <row r="45" customFormat="false" ht="15" hidden="false" customHeight="false" outlineLevel="0" collapsed="false">
      <c r="A45" s="256" t="s">
        <v>112</v>
      </c>
      <c r="B45" s="265" t="n">
        <v>103322</v>
      </c>
      <c r="C45" s="266" t="s">
        <v>113</v>
      </c>
      <c r="D45" s="265" t="s">
        <v>451</v>
      </c>
      <c r="E45" s="267" t="n">
        <v>58.66</v>
      </c>
      <c r="F45" s="265" t="n">
        <v>50.07</v>
      </c>
      <c r="G45" s="268" t="n">
        <v>2937.1</v>
      </c>
    </row>
    <row r="46" customFormat="false" ht="15" hidden="false" customHeight="false" outlineLevel="0" collapsed="false">
      <c r="A46" s="251" t="s">
        <v>114</v>
      </c>
      <c r="B46" s="261"/>
      <c r="C46" s="262" t="s">
        <v>115</v>
      </c>
      <c r="D46" s="261"/>
      <c r="E46" s="263"/>
      <c r="F46" s="264"/>
      <c r="G46" s="264" t="n">
        <v>9666.8</v>
      </c>
    </row>
    <row r="47" customFormat="false" ht="15" hidden="false" customHeight="false" outlineLevel="0" collapsed="false">
      <c r="A47" s="256" t="s">
        <v>116</v>
      </c>
      <c r="B47" s="265" t="n">
        <v>87879</v>
      </c>
      <c r="C47" s="266" t="s">
        <v>117</v>
      </c>
      <c r="D47" s="265" t="s">
        <v>451</v>
      </c>
      <c r="E47" s="267" t="n">
        <v>117.32</v>
      </c>
      <c r="F47" s="268" t="n">
        <v>3.37</v>
      </c>
      <c r="G47" s="268" t="n">
        <v>395.36</v>
      </c>
    </row>
    <row r="48" customFormat="false" ht="15" hidden="false" customHeight="false" outlineLevel="0" collapsed="false">
      <c r="A48" s="256" t="s">
        <v>118</v>
      </c>
      <c r="B48" s="265" t="n">
        <v>87794</v>
      </c>
      <c r="C48" s="266" t="s">
        <v>119</v>
      </c>
      <c r="D48" s="265" t="s">
        <v>451</v>
      </c>
      <c r="E48" s="267" t="n">
        <v>117.32</v>
      </c>
      <c r="F48" s="268" t="n">
        <v>33.19</v>
      </c>
      <c r="G48" s="268" t="n">
        <v>3893.85</v>
      </c>
    </row>
    <row r="49" customFormat="false" ht="15" hidden="false" customHeight="false" outlineLevel="0" collapsed="false">
      <c r="A49" s="256" t="s">
        <v>120</v>
      </c>
      <c r="B49" s="265" t="s">
        <v>121</v>
      </c>
      <c r="C49" s="266" t="s">
        <v>122</v>
      </c>
      <c r="D49" s="265" t="s">
        <v>451</v>
      </c>
      <c r="E49" s="267" t="n">
        <v>96.615</v>
      </c>
      <c r="F49" s="265" t="n">
        <v>55.66</v>
      </c>
      <c r="G49" s="268" t="n">
        <v>5377.59</v>
      </c>
    </row>
    <row r="50" customFormat="false" ht="15" hidden="false" customHeight="false" outlineLevel="0" collapsed="false">
      <c r="A50" s="251" t="s">
        <v>123</v>
      </c>
      <c r="B50" s="261"/>
      <c r="C50" s="262" t="s">
        <v>124</v>
      </c>
      <c r="D50" s="261"/>
      <c r="E50" s="263"/>
      <c r="F50" s="264"/>
      <c r="G50" s="264" t="n">
        <v>4320.73</v>
      </c>
    </row>
    <row r="51" customFormat="false" ht="15" hidden="false" customHeight="false" outlineLevel="0" collapsed="false">
      <c r="A51" s="256" t="s">
        <v>125</v>
      </c>
      <c r="B51" s="265" t="n">
        <v>88485</v>
      </c>
      <c r="C51" s="266" t="s">
        <v>126</v>
      </c>
      <c r="D51" s="265" t="s">
        <v>451</v>
      </c>
      <c r="E51" s="267" t="n">
        <v>217.44</v>
      </c>
      <c r="F51" s="268" t="n">
        <v>2.6</v>
      </c>
      <c r="G51" s="268" t="n">
        <v>565.34</v>
      </c>
    </row>
    <row r="52" customFormat="false" ht="15" hidden="false" customHeight="false" outlineLevel="0" collapsed="false">
      <c r="A52" s="256" t="s">
        <v>127</v>
      </c>
      <c r="B52" s="265" t="n">
        <v>88489</v>
      </c>
      <c r="C52" s="266" t="s">
        <v>128</v>
      </c>
      <c r="D52" s="265" t="s">
        <v>451</v>
      </c>
      <c r="E52" s="267" t="n">
        <v>152.55</v>
      </c>
      <c r="F52" s="268" t="n">
        <v>11.8</v>
      </c>
      <c r="G52" s="268" t="n">
        <v>1800.09</v>
      </c>
    </row>
    <row r="53" customFormat="false" ht="15" hidden="false" customHeight="false" outlineLevel="0" collapsed="false">
      <c r="A53" s="256" t="s">
        <v>129</v>
      </c>
      <c r="B53" s="265" t="n">
        <v>100719</v>
      </c>
      <c r="C53" s="266" t="s">
        <v>130</v>
      </c>
      <c r="D53" s="265" t="s">
        <v>451</v>
      </c>
      <c r="E53" s="267" t="n">
        <v>40.71</v>
      </c>
      <c r="F53" s="268" t="n">
        <v>9.17</v>
      </c>
      <c r="G53" s="268" t="n">
        <v>373.31</v>
      </c>
    </row>
    <row r="54" customFormat="false" ht="15" hidden="false" customHeight="false" outlineLevel="0" collapsed="false">
      <c r="A54" s="256" t="s">
        <v>131</v>
      </c>
      <c r="B54" s="265" t="n">
        <v>100761</v>
      </c>
      <c r="C54" s="266" t="s">
        <v>132</v>
      </c>
      <c r="D54" s="265" t="s">
        <v>451</v>
      </c>
      <c r="E54" s="267" t="n">
        <v>40.71</v>
      </c>
      <c r="F54" s="265" t="n">
        <v>38.86</v>
      </c>
      <c r="G54" s="268" t="n">
        <v>1581.99</v>
      </c>
    </row>
    <row r="55" customFormat="false" ht="15" hidden="false" customHeight="false" outlineLevel="0" collapsed="false">
      <c r="A55" s="251" t="s">
        <v>133</v>
      </c>
      <c r="B55" s="261"/>
      <c r="C55" s="262" t="s">
        <v>134</v>
      </c>
      <c r="D55" s="261"/>
      <c r="E55" s="263"/>
      <c r="F55" s="264"/>
      <c r="G55" s="264" t="n">
        <v>899.37</v>
      </c>
    </row>
    <row r="56" customFormat="false" ht="15" hidden="false" customHeight="false" outlineLevel="0" collapsed="false">
      <c r="A56" s="256" t="s">
        <v>135</v>
      </c>
      <c r="B56" s="265" t="n">
        <v>88423</v>
      </c>
      <c r="C56" s="266" t="s">
        <v>136</v>
      </c>
      <c r="D56" s="265" t="s">
        <v>451</v>
      </c>
      <c r="E56" s="267" t="n">
        <v>64.89</v>
      </c>
      <c r="F56" s="265" t="n">
        <v>13.86</v>
      </c>
      <c r="G56" s="268" t="n">
        <v>899.37</v>
      </c>
    </row>
    <row r="57" customFormat="false" ht="15" hidden="false" customHeight="false" outlineLevel="0" collapsed="false">
      <c r="A57" s="251" t="s">
        <v>137</v>
      </c>
      <c r="B57" s="261"/>
      <c r="C57" s="262" t="s">
        <v>138</v>
      </c>
      <c r="D57" s="261"/>
      <c r="E57" s="263"/>
      <c r="F57" s="264"/>
      <c r="G57" s="264" t="n">
        <v>2691.86</v>
      </c>
    </row>
    <row r="58" customFormat="false" ht="15" hidden="false" customHeight="false" outlineLevel="0" collapsed="false">
      <c r="A58" s="256" t="s">
        <v>139</v>
      </c>
      <c r="B58" s="265" t="n">
        <v>87251</v>
      </c>
      <c r="C58" s="266" t="s">
        <v>140</v>
      </c>
      <c r="D58" s="265" t="s">
        <v>451</v>
      </c>
      <c r="E58" s="267" t="n">
        <v>29.5</v>
      </c>
      <c r="F58" s="268" t="n">
        <v>46.16</v>
      </c>
      <c r="G58" s="268" t="n">
        <v>1361.72</v>
      </c>
    </row>
    <row r="59" customFormat="false" ht="15" hidden="false" customHeight="false" outlineLevel="0" collapsed="false">
      <c r="A59" s="256" t="s">
        <v>141</v>
      </c>
      <c r="B59" s="265" t="n">
        <v>98680</v>
      </c>
      <c r="C59" s="266" t="s">
        <v>855</v>
      </c>
      <c r="D59" s="265" t="s">
        <v>451</v>
      </c>
      <c r="E59" s="267" t="n">
        <v>26.38</v>
      </c>
      <c r="F59" s="268" t="n">
        <v>37.31</v>
      </c>
      <c r="G59" s="268" t="n">
        <v>984.23</v>
      </c>
    </row>
    <row r="60" customFormat="false" ht="15" hidden="false" customHeight="false" outlineLevel="0" collapsed="false">
      <c r="A60" s="256" t="s">
        <v>143</v>
      </c>
      <c r="B60" s="265" t="s">
        <v>144</v>
      </c>
      <c r="C60" s="266" t="s">
        <v>145</v>
      </c>
      <c r="D60" s="265" t="s">
        <v>31</v>
      </c>
      <c r="E60" s="267" t="n">
        <v>41.23</v>
      </c>
      <c r="F60" s="265" t="n">
        <v>8.39</v>
      </c>
      <c r="G60" s="268" t="n">
        <v>345.91</v>
      </c>
    </row>
    <row r="61" customFormat="false" ht="15" hidden="false" customHeight="false" outlineLevel="0" collapsed="false">
      <c r="A61" s="251" t="s">
        <v>146</v>
      </c>
      <c r="B61" s="261"/>
      <c r="C61" s="262" t="s">
        <v>147</v>
      </c>
      <c r="D61" s="261"/>
      <c r="E61" s="263"/>
      <c r="F61" s="264"/>
      <c r="G61" s="264" t="n">
        <v>45719.55</v>
      </c>
    </row>
    <row r="62" customFormat="false" ht="15" hidden="false" customHeight="false" outlineLevel="0" collapsed="false">
      <c r="A62" s="256" t="s">
        <v>148</v>
      </c>
      <c r="B62" s="265" t="s">
        <v>149</v>
      </c>
      <c r="C62" s="266" t="s">
        <v>877</v>
      </c>
      <c r="D62" s="265" t="s">
        <v>451</v>
      </c>
      <c r="E62" s="267" t="n">
        <v>9.45</v>
      </c>
      <c r="F62" s="268" t="n">
        <v>272.14</v>
      </c>
      <c r="G62" s="268" t="n">
        <v>2571.72</v>
      </c>
    </row>
    <row r="63" customFormat="false" ht="15" hidden="false" customHeight="false" outlineLevel="0" collapsed="false">
      <c r="A63" s="256" t="s">
        <v>151</v>
      </c>
      <c r="B63" s="265" t="s">
        <v>152</v>
      </c>
      <c r="C63" s="266" t="s">
        <v>153</v>
      </c>
      <c r="D63" s="265" t="s">
        <v>31</v>
      </c>
      <c r="E63" s="267" t="n">
        <v>50.65</v>
      </c>
      <c r="F63" s="268" t="n">
        <v>774.17</v>
      </c>
      <c r="G63" s="268" t="n">
        <v>39211.71</v>
      </c>
    </row>
    <row r="64" customFormat="false" ht="15" hidden="false" customHeight="false" outlineLevel="0" collapsed="false">
      <c r="A64" s="256" t="s">
        <v>154</v>
      </c>
      <c r="B64" s="265" t="s">
        <v>155</v>
      </c>
      <c r="C64" s="266" t="s">
        <v>156</v>
      </c>
      <c r="D64" s="265" t="s">
        <v>451</v>
      </c>
      <c r="E64" s="267" t="n">
        <v>5.41</v>
      </c>
      <c r="F64" s="265" t="n">
        <v>233.84</v>
      </c>
      <c r="G64" s="268" t="n">
        <v>1265.07</v>
      </c>
    </row>
    <row r="65" customFormat="false" ht="15" hidden="false" customHeight="false" outlineLevel="0" collapsed="false">
      <c r="A65" s="256" t="s">
        <v>157</v>
      </c>
      <c r="B65" s="265" t="s">
        <v>158</v>
      </c>
      <c r="C65" s="266" t="s">
        <v>923</v>
      </c>
      <c r="D65" s="265" t="s">
        <v>451</v>
      </c>
      <c r="E65" s="267" t="n">
        <v>7.5</v>
      </c>
      <c r="F65" s="268" t="n">
        <v>356.14</v>
      </c>
      <c r="G65" s="268" t="n">
        <v>2671.05</v>
      </c>
    </row>
    <row r="66" customFormat="false" ht="15" hidden="false" customHeight="false" outlineLevel="0" collapsed="false">
      <c r="A66" s="251" t="s">
        <v>160</v>
      </c>
      <c r="B66" s="261"/>
      <c r="C66" s="262" t="s">
        <v>161</v>
      </c>
      <c r="D66" s="261"/>
      <c r="E66" s="263"/>
      <c r="F66" s="264"/>
      <c r="G66" s="264" t="n">
        <v>5998.1</v>
      </c>
    </row>
    <row r="67" customFormat="false" ht="15" hidden="false" customHeight="false" outlineLevel="0" collapsed="false">
      <c r="A67" s="256" t="s">
        <v>162</v>
      </c>
      <c r="B67" s="265" t="s">
        <v>163</v>
      </c>
      <c r="C67" s="266" t="s">
        <v>164</v>
      </c>
      <c r="D67" s="265" t="s">
        <v>451</v>
      </c>
      <c r="E67" s="267" t="n">
        <v>1.59</v>
      </c>
      <c r="F67" s="265" t="n">
        <v>205.08</v>
      </c>
      <c r="G67" s="268" t="n">
        <v>326.07</v>
      </c>
    </row>
    <row r="68" customFormat="false" ht="15" hidden="false" customHeight="false" outlineLevel="0" collapsed="false">
      <c r="A68" s="256" t="s">
        <v>165</v>
      </c>
      <c r="B68" s="265" t="s">
        <v>166</v>
      </c>
      <c r="C68" s="266" t="s">
        <v>1542</v>
      </c>
      <c r="D68" s="265" t="s">
        <v>451</v>
      </c>
      <c r="E68" s="267" t="n">
        <v>34.77</v>
      </c>
      <c r="F68" s="268" t="n">
        <v>163.13</v>
      </c>
      <c r="G68" s="268" t="n">
        <v>5672.03</v>
      </c>
    </row>
    <row r="69" customFormat="false" ht="15" hidden="false" customHeight="false" outlineLevel="0" collapsed="false">
      <c r="A69" s="251" t="s">
        <v>169</v>
      </c>
      <c r="B69" s="261"/>
      <c r="C69" s="262" t="s">
        <v>170</v>
      </c>
      <c r="D69" s="261"/>
      <c r="E69" s="263"/>
      <c r="F69" s="264"/>
      <c r="G69" s="264" t="n">
        <v>1845.06</v>
      </c>
    </row>
    <row r="70" customFormat="false" ht="15" hidden="false" customHeight="false" outlineLevel="0" collapsed="false">
      <c r="A70" s="256" t="s">
        <v>1543</v>
      </c>
      <c r="B70" s="265" t="n">
        <v>98504</v>
      </c>
      <c r="C70" s="266" t="s">
        <v>172</v>
      </c>
      <c r="D70" s="265" t="s">
        <v>451</v>
      </c>
      <c r="E70" s="267" t="n">
        <v>83.77</v>
      </c>
      <c r="F70" s="268" t="n">
        <v>12.11</v>
      </c>
      <c r="G70" s="268" t="n">
        <v>1014.45</v>
      </c>
    </row>
    <row r="71" customFormat="false" ht="15" hidden="false" customHeight="false" outlineLevel="0" collapsed="false">
      <c r="A71" s="256" t="s">
        <v>1544</v>
      </c>
      <c r="B71" s="265" t="n">
        <v>98520</v>
      </c>
      <c r="C71" s="266" t="s">
        <v>174</v>
      </c>
      <c r="D71" s="265" t="s">
        <v>451</v>
      </c>
      <c r="E71" s="267" t="n">
        <v>83.77</v>
      </c>
      <c r="F71" s="265" t="n">
        <v>5.08</v>
      </c>
      <c r="G71" s="268" t="n">
        <v>425.55</v>
      </c>
    </row>
    <row r="72" customFormat="false" ht="15" hidden="false" customHeight="false" outlineLevel="0" collapsed="false">
      <c r="A72" s="256" t="s">
        <v>1545</v>
      </c>
      <c r="B72" s="265" t="n">
        <v>98510</v>
      </c>
      <c r="C72" s="266" t="s">
        <v>176</v>
      </c>
      <c r="D72" s="265" t="s">
        <v>8</v>
      </c>
      <c r="E72" s="267" t="n">
        <v>6</v>
      </c>
      <c r="F72" s="268" t="n">
        <v>67.51</v>
      </c>
      <c r="G72" s="268" t="n">
        <v>405.06</v>
      </c>
    </row>
    <row r="73" customFormat="false" ht="15" hidden="false" customHeight="false" outlineLevel="0" collapsed="false">
      <c r="A73" s="251" t="s">
        <v>179</v>
      </c>
      <c r="B73" s="261"/>
      <c r="C73" s="262" t="s">
        <v>180</v>
      </c>
      <c r="D73" s="261"/>
      <c r="E73" s="263"/>
      <c r="F73" s="264"/>
      <c r="G73" s="264" t="n">
        <v>312.64</v>
      </c>
    </row>
    <row r="74" customFormat="false" ht="15" hidden="false" customHeight="false" outlineLevel="0" collapsed="false">
      <c r="A74" s="256" t="s">
        <v>1546</v>
      </c>
      <c r="B74" s="265" t="s">
        <v>182</v>
      </c>
      <c r="C74" s="266" t="s">
        <v>183</v>
      </c>
      <c r="D74" s="265" t="s">
        <v>548</v>
      </c>
      <c r="E74" s="267" t="n">
        <v>1</v>
      </c>
      <c r="F74" s="265" t="n">
        <v>161.29</v>
      </c>
      <c r="G74" s="268" t="n">
        <v>161.29</v>
      </c>
    </row>
    <row r="75" customFormat="false" ht="15" hidden="false" customHeight="false" outlineLevel="0" collapsed="false">
      <c r="A75" s="256" t="s">
        <v>1547</v>
      </c>
      <c r="B75" s="265" t="s">
        <v>186</v>
      </c>
      <c r="C75" s="266" t="s">
        <v>187</v>
      </c>
      <c r="D75" s="265" t="s">
        <v>548</v>
      </c>
      <c r="E75" s="267" t="n">
        <v>5</v>
      </c>
      <c r="F75" s="265" t="n">
        <v>30.27</v>
      </c>
      <c r="G75" s="268" t="n">
        <v>151.35</v>
      </c>
    </row>
    <row r="76" customFormat="false" ht="15" hidden="false" customHeight="false" outlineLevel="0" collapsed="false">
      <c r="A76" s="251" t="s">
        <v>189</v>
      </c>
      <c r="B76" s="261"/>
      <c r="C76" s="262" t="s">
        <v>190</v>
      </c>
      <c r="D76" s="261"/>
      <c r="E76" s="263"/>
      <c r="F76" s="264"/>
      <c r="G76" s="264" t="n">
        <v>10685.56</v>
      </c>
    </row>
    <row r="77" customFormat="false" ht="15" hidden="false" customHeight="false" outlineLevel="0" collapsed="false">
      <c r="A77" s="251" t="s">
        <v>191</v>
      </c>
      <c r="B77" s="261"/>
      <c r="C77" s="262" t="s">
        <v>192</v>
      </c>
      <c r="D77" s="261"/>
      <c r="E77" s="263"/>
      <c r="F77" s="264"/>
      <c r="G77" s="264" t="n">
        <v>8630.92</v>
      </c>
    </row>
    <row r="78" customFormat="false" ht="15" hidden="false" customHeight="false" outlineLevel="0" collapsed="false">
      <c r="A78" s="256" t="s">
        <v>193</v>
      </c>
      <c r="B78" s="265" t="n">
        <v>86942</v>
      </c>
      <c r="C78" s="266" t="s">
        <v>194</v>
      </c>
      <c r="D78" s="265" t="s">
        <v>8</v>
      </c>
      <c r="E78" s="267" t="n">
        <v>1</v>
      </c>
      <c r="F78" s="268" t="n">
        <v>237.55</v>
      </c>
      <c r="G78" s="268" t="n">
        <v>237.55</v>
      </c>
    </row>
    <row r="79" customFormat="false" ht="15" hidden="false" customHeight="false" outlineLevel="0" collapsed="false">
      <c r="A79" s="256" t="s">
        <v>195</v>
      </c>
      <c r="B79" s="265" t="n">
        <v>86913</v>
      </c>
      <c r="C79" s="266" t="s">
        <v>196</v>
      </c>
      <c r="D79" s="265" t="s">
        <v>8</v>
      </c>
      <c r="E79" s="267" t="n">
        <v>2</v>
      </c>
      <c r="F79" s="268" t="n">
        <v>44.96</v>
      </c>
      <c r="G79" s="268" t="n">
        <v>89.92</v>
      </c>
    </row>
    <row r="80" customFormat="false" ht="15" hidden="false" customHeight="false" outlineLevel="0" collapsed="false">
      <c r="A80" s="256" t="s">
        <v>197</v>
      </c>
      <c r="B80" s="265" t="s">
        <v>198</v>
      </c>
      <c r="C80" s="266" t="s">
        <v>199</v>
      </c>
      <c r="D80" s="265" t="s">
        <v>8</v>
      </c>
      <c r="E80" s="267" t="n">
        <v>1</v>
      </c>
      <c r="F80" s="268" t="n">
        <v>1362.96</v>
      </c>
      <c r="G80" s="268" t="n">
        <v>1362.96</v>
      </c>
    </row>
    <row r="81" customFormat="false" ht="15" hidden="false" customHeight="false" outlineLevel="0" collapsed="false">
      <c r="A81" s="256" t="s">
        <v>200</v>
      </c>
      <c r="B81" s="265" t="n">
        <v>89712</v>
      </c>
      <c r="C81" s="266" t="s">
        <v>201</v>
      </c>
      <c r="D81" s="265" t="s">
        <v>31</v>
      </c>
      <c r="E81" s="267" t="n">
        <v>19.3</v>
      </c>
      <c r="F81" s="268" t="n">
        <v>27.33</v>
      </c>
      <c r="G81" s="268" t="n">
        <v>527.46</v>
      </c>
    </row>
    <row r="82" customFormat="false" ht="15" hidden="false" customHeight="false" outlineLevel="0" collapsed="false">
      <c r="A82" s="256" t="s">
        <v>202</v>
      </c>
      <c r="B82" s="265" t="n">
        <v>89711</v>
      </c>
      <c r="C82" s="266" t="s">
        <v>203</v>
      </c>
      <c r="D82" s="265" t="s">
        <v>31</v>
      </c>
      <c r="E82" s="267" t="n">
        <v>37.22</v>
      </c>
      <c r="F82" s="268" t="n">
        <v>17.93</v>
      </c>
      <c r="G82" s="268" t="n">
        <v>667.35</v>
      </c>
    </row>
    <row r="83" customFormat="false" ht="15" hidden="false" customHeight="false" outlineLevel="0" collapsed="false">
      <c r="A83" s="256" t="s">
        <v>204</v>
      </c>
      <c r="B83" s="265" t="s">
        <v>205</v>
      </c>
      <c r="C83" s="266" t="s">
        <v>206</v>
      </c>
      <c r="D83" s="265" t="s">
        <v>8</v>
      </c>
      <c r="E83" s="267" t="n">
        <v>1</v>
      </c>
      <c r="F83" s="268" t="n">
        <v>669.48</v>
      </c>
      <c r="G83" s="268" t="n">
        <v>669.48</v>
      </c>
    </row>
    <row r="84" customFormat="false" ht="15" hidden="false" customHeight="false" outlineLevel="0" collapsed="false">
      <c r="A84" s="256" t="s">
        <v>207</v>
      </c>
      <c r="B84" s="265" t="s">
        <v>208</v>
      </c>
      <c r="C84" s="266" t="s">
        <v>209</v>
      </c>
      <c r="D84" s="265" t="s">
        <v>8</v>
      </c>
      <c r="E84" s="267" t="n">
        <v>3</v>
      </c>
      <c r="F84" s="268" t="n">
        <v>21.09</v>
      </c>
      <c r="G84" s="268" t="n">
        <v>63.27</v>
      </c>
    </row>
    <row r="85" customFormat="false" ht="15" hidden="false" customHeight="false" outlineLevel="0" collapsed="false">
      <c r="A85" s="256" t="s">
        <v>210</v>
      </c>
      <c r="B85" s="265" t="s">
        <v>211</v>
      </c>
      <c r="C85" s="266" t="s">
        <v>1102</v>
      </c>
      <c r="D85" s="265" t="s">
        <v>548</v>
      </c>
      <c r="E85" s="267" t="n">
        <v>2</v>
      </c>
      <c r="F85" s="268" t="n">
        <v>6.84</v>
      </c>
      <c r="G85" s="268" t="n">
        <v>13.68</v>
      </c>
    </row>
    <row r="86" customFormat="false" ht="15" hidden="false" customHeight="false" outlineLevel="0" collapsed="false">
      <c r="A86" s="256" t="s">
        <v>213</v>
      </c>
      <c r="B86" s="265" t="n">
        <v>89707</v>
      </c>
      <c r="C86" s="266" t="s">
        <v>214</v>
      </c>
      <c r="D86" s="265" t="s">
        <v>8</v>
      </c>
      <c r="E86" s="267" t="n">
        <v>1</v>
      </c>
      <c r="F86" s="268" t="n">
        <v>36.94</v>
      </c>
      <c r="G86" s="268" t="n">
        <v>36.94</v>
      </c>
    </row>
    <row r="87" customFormat="false" ht="15" hidden="false" customHeight="false" outlineLevel="0" collapsed="false">
      <c r="A87" s="256" t="s">
        <v>215</v>
      </c>
      <c r="B87" s="265" t="n">
        <v>103001</v>
      </c>
      <c r="C87" s="266" t="s">
        <v>216</v>
      </c>
      <c r="D87" s="265" t="s">
        <v>8</v>
      </c>
      <c r="E87" s="267" t="n">
        <v>4</v>
      </c>
      <c r="F87" s="268" t="n">
        <v>166.42</v>
      </c>
      <c r="G87" s="268" t="n">
        <v>665.68</v>
      </c>
    </row>
    <row r="88" customFormat="false" ht="15" hidden="false" customHeight="false" outlineLevel="0" collapsed="false">
      <c r="A88" s="256" t="s">
        <v>217</v>
      </c>
      <c r="B88" s="265" t="s">
        <v>218</v>
      </c>
      <c r="C88" s="266" t="s">
        <v>219</v>
      </c>
      <c r="D88" s="265" t="s">
        <v>8</v>
      </c>
      <c r="E88" s="267" t="n">
        <v>1</v>
      </c>
      <c r="F88" s="268" t="n">
        <v>490.27</v>
      </c>
      <c r="G88" s="268" t="n">
        <v>490.27</v>
      </c>
    </row>
    <row r="89" customFormat="false" ht="15" hidden="false" customHeight="false" outlineLevel="0" collapsed="false">
      <c r="A89" s="256" t="s">
        <v>220</v>
      </c>
      <c r="B89" s="265" t="s">
        <v>221</v>
      </c>
      <c r="C89" s="266" t="s">
        <v>222</v>
      </c>
      <c r="D89" s="265" t="s">
        <v>8</v>
      </c>
      <c r="E89" s="267" t="n">
        <v>1</v>
      </c>
      <c r="F89" s="268" t="n">
        <v>164.1</v>
      </c>
      <c r="G89" s="268" t="n">
        <v>164.1</v>
      </c>
    </row>
    <row r="90" customFormat="false" ht="15" hidden="false" customHeight="false" outlineLevel="0" collapsed="false">
      <c r="A90" s="256" t="s">
        <v>223</v>
      </c>
      <c r="B90" s="265" t="s">
        <v>224</v>
      </c>
      <c r="C90" s="266" t="s">
        <v>225</v>
      </c>
      <c r="D90" s="265" t="s">
        <v>548</v>
      </c>
      <c r="E90" s="267" t="n">
        <v>1</v>
      </c>
      <c r="F90" s="268" t="n">
        <v>52.1</v>
      </c>
      <c r="G90" s="268" t="n">
        <v>52.1</v>
      </c>
    </row>
    <row r="91" customFormat="false" ht="15" hidden="false" customHeight="false" outlineLevel="0" collapsed="false">
      <c r="A91" s="256" t="s">
        <v>226</v>
      </c>
      <c r="B91" s="265" t="s">
        <v>227</v>
      </c>
      <c r="C91" s="266" t="s">
        <v>228</v>
      </c>
      <c r="D91" s="265" t="s">
        <v>548</v>
      </c>
      <c r="E91" s="267" t="n">
        <v>1</v>
      </c>
      <c r="F91" s="268" t="n">
        <v>54</v>
      </c>
      <c r="G91" s="268" t="n">
        <v>54</v>
      </c>
    </row>
    <row r="92" customFormat="false" ht="15" hidden="false" customHeight="false" outlineLevel="0" collapsed="false">
      <c r="A92" s="256" t="s">
        <v>229</v>
      </c>
      <c r="B92" s="265" t="n">
        <v>89784</v>
      </c>
      <c r="C92" s="266" t="s">
        <v>230</v>
      </c>
      <c r="D92" s="265" t="s">
        <v>8</v>
      </c>
      <c r="E92" s="267" t="n">
        <v>3</v>
      </c>
      <c r="F92" s="268" t="n">
        <v>19.21</v>
      </c>
      <c r="G92" s="268" t="n">
        <v>57.63</v>
      </c>
    </row>
    <row r="93" customFormat="false" ht="15" hidden="false" customHeight="false" outlineLevel="0" collapsed="false">
      <c r="A93" s="256" t="s">
        <v>231</v>
      </c>
      <c r="B93" s="265" t="n">
        <v>89782</v>
      </c>
      <c r="C93" s="266" t="s">
        <v>232</v>
      </c>
      <c r="D93" s="265" t="s">
        <v>8</v>
      </c>
      <c r="E93" s="267" t="n">
        <v>15</v>
      </c>
      <c r="F93" s="268" t="n">
        <v>11.13</v>
      </c>
      <c r="G93" s="268" t="n">
        <v>166.95</v>
      </c>
    </row>
    <row r="94" customFormat="false" ht="15" hidden="false" customHeight="false" outlineLevel="0" collapsed="false">
      <c r="A94" s="256" t="s">
        <v>233</v>
      </c>
      <c r="B94" s="265" t="n">
        <v>89726</v>
      </c>
      <c r="C94" s="266" t="s">
        <v>234</v>
      </c>
      <c r="D94" s="265" t="s">
        <v>8</v>
      </c>
      <c r="E94" s="267" t="n">
        <v>7</v>
      </c>
      <c r="F94" s="268" t="n">
        <v>6.44</v>
      </c>
      <c r="G94" s="268" t="n">
        <v>45.08</v>
      </c>
    </row>
    <row r="95" customFormat="false" ht="15" hidden="false" customHeight="false" outlineLevel="0" collapsed="false">
      <c r="A95" s="256" t="s">
        <v>235</v>
      </c>
      <c r="B95" s="265" t="n">
        <v>89732</v>
      </c>
      <c r="C95" s="266" t="s">
        <v>236</v>
      </c>
      <c r="D95" s="265" t="s">
        <v>8</v>
      </c>
      <c r="E95" s="267" t="n">
        <v>1</v>
      </c>
      <c r="F95" s="268" t="n">
        <v>10.7</v>
      </c>
      <c r="G95" s="268" t="n">
        <v>10.7</v>
      </c>
    </row>
    <row r="96" customFormat="false" ht="15" hidden="false" customHeight="false" outlineLevel="0" collapsed="false">
      <c r="A96" s="256" t="s">
        <v>237</v>
      </c>
      <c r="B96" s="265" t="n">
        <v>89724</v>
      </c>
      <c r="C96" s="266" t="s">
        <v>238</v>
      </c>
      <c r="D96" s="265" t="s">
        <v>8</v>
      </c>
      <c r="E96" s="267" t="n">
        <v>27</v>
      </c>
      <c r="F96" s="268" t="n">
        <v>9.69</v>
      </c>
      <c r="G96" s="268" t="n">
        <v>261.63</v>
      </c>
    </row>
    <row r="97" customFormat="false" ht="15" hidden="false" customHeight="false" outlineLevel="0" collapsed="false">
      <c r="A97" s="256" t="s">
        <v>239</v>
      </c>
      <c r="B97" s="265" t="n">
        <v>89801</v>
      </c>
      <c r="C97" s="266" t="s">
        <v>240</v>
      </c>
      <c r="D97" s="265" t="s">
        <v>8</v>
      </c>
      <c r="E97" s="267" t="n">
        <v>4</v>
      </c>
      <c r="F97" s="268" t="n">
        <v>6.68</v>
      </c>
      <c r="G97" s="268" t="n">
        <v>26.72</v>
      </c>
    </row>
    <row r="98" customFormat="false" ht="15" hidden="false" customHeight="false" outlineLevel="0" collapsed="false">
      <c r="A98" s="256" t="s">
        <v>241</v>
      </c>
      <c r="B98" s="265" t="n">
        <v>89827</v>
      </c>
      <c r="C98" s="266" t="s">
        <v>242</v>
      </c>
      <c r="D98" s="265" t="s">
        <v>8</v>
      </c>
      <c r="E98" s="267" t="n">
        <v>2</v>
      </c>
      <c r="F98" s="268" t="n">
        <v>17.42</v>
      </c>
      <c r="G98" s="268" t="n">
        <v>34.84</v>
      </c>
    </row>
    <row r="99" customFormat="false" ht="15" hidden="false" customHeight="false" outlineLevel="0" collapsed="false">
      <c r="A99" s="256" t="s">
        <v>243</v>
      </c>
      <c r="B99" s="265" t="n">
        <v>89752</v>
      </c>
      <c r="C99" s="266" t="s">
        <v>1189</v>
      </c>
      <c r="D99" s="265" t="s">
        <v>8</v>
      </c>
      <c r="E99" s="267" t="n">
        <v>5</v>
      </c>
      <c r="F99" s="268" t="n">
        <v>5.66</v>
      </c>
      <c r="G99" s="268" t="n">
        <v>28.3</v>
      </c>
    </row>
    <row r="100" customFormat="false" ht="15" hidden="false" customHeight="false" outlineLevel="0" collapsed="false">
      <c r="A100" s="256" t="s">
        <v>245</v>
      </c>
      <c r="B100" s="265" t="n">
        <v>89813</v>
      </c>
      <c r="C100" s="266" t="s">
        <v>1194</v>
      </c>
      <c r="D100" s="265" t="s">
        <v>8</v>
      </c>
      <c r="E100" s="267" t="n">
        <v>7</v>
      </c>
      <c r="F100" s="268" t="n">
        <v>6.79</v>
      </c>
      <c r="G100" s="268" t="n">
        <v>47.53</v>
      </c>
    </row>
    <row r="101" customFormat="false" ht="15" hidden="false" customHeight="false" outlineLevel="0" collapsed="false">
      <c r="A101" s="256" t="s">
        <v>247</v>
      </c>
      <c r="B101" s="265" t="n">
        <v>94492</v>
      </c>
      <c r="C101" s="266" t="s">
        <v>248</v>
      </c>
      <c r="D101" s="265" t="s">
        <v>8</v>
      </c>
      <c r="E101" s="267" t="n">
        <v>2</v>
      </c>
      <c r="F101" s="268" t="n">
        <v>54.39</v>
      </c>
      <c r="G101" s="268" t="n">
        <v>108.78</v>
      </c>
    </row>
    <row r="102" customFormat="false" ht="15" hidden="false" customHeight="false" outlineLevel="0" collapsed="false">
      <c r="A102" s="256" t="s">
        <v>249</v>
      </c>
      <c r="B102" s="265" t="n">
        <v>89713</v>
      </c>
      <c r="C102" s="266" t="s">
        <v>250</v>
      </c>
      <c r="D102" s="265" t="s">
        <v>31</v>
      </c>
      <c r="E102" s="267" t="n">
        <v>60</v>
      </c>
      <c r="F102" s="268" t="n">
        <v>41.33</v>
      </c>
      <c r="G102" s="268" t="n">
        <v>2479.8</v>
      </c>
    </row>
    <row r="103" customFormat="false" ht="15" hidden="false" customHeight="false" outlineLevel="0" collapsed="false">
      <c r="A103" s="256" t="s">
        <v>251</v>
      </c>
      <c r="B103" s="265" t="n">
        <v>89774</v>
      </c>
      <c r="C103" s="266" t="s">
        <v>1209</v>
      </c>
      <c r="D103" s="265" t="s">
        <v>8</v>
      </c>
      <c r="E103" s="267" t="n">
        <v>10</v>
      </c>
      <c r="F103" s="265" t="n">
        <v>14.62</v>
      </c>
      <c r="G103" s="268" t="n">
        <v>146.2</v>
      </c>
    </row>
    <row r="104" customFormat="false" ht="15" hidden="false" customHeight="false" outlineLevel="0" collapsed="false">
      <c r="A104" s="256" t="s">
        <v>253</v>
      </c>
      <c r="B104" s="265" t="n">
        <v>89806</v>
      </c>
      <c r="C104" s="266" t="s">
        <v>254</v>
      </c>
      <c r="D104" s="265" t="s">
        <v>8</v>
      </c>
      <c r="E104" s="267" t="n">
        <v>8</v>
      </c>
      <c r="F104" s="268" t="n">
        <v>15.25</v>
      </c>
      <c r="G104" s="268" t="n">
        <v>122</v>
      </c>
    </row>
    <row r="105" customFormat="false" ht="15" hidden="false" customHeight="false" outlineLevel="0" collapsed="false">
      <c r="A105" s="251" t="s">
        <v>255</v>
      </c>
      <c r="B105" s="261"/>
      <c r="C105" s="262" t="s">
        <v>256</v>
      </c>
      <c r="D105" s="261"/>
      <c r="E105" s="263"/>
      <c r="F105" s="264"/>
      <c r="G105" s="264" t="n">
        <v>2054.64</v>
      </c>
    </row>
    <row r="106" customFormat="false" ht="15" hidden="false" customHeight="false" outlineLevel="0" collapsed="false">
      <c r="A106" s="256" t="s">
        <v>257</v>
      </c>
      <c r="B106" s="265" t="n">
        <v>90373</v>
      </c>
      <c r="C106" s="266" t="s">
        <v>258</v>
      </c>
      <c r="D106" s="265" t="s">
        <v>8</v>
      </c>
      <c r="E106" s="267" t="n">
        <v>3</v>
      </c>
      <c r="F106" s="268" t="n">
        <v>15.42</v>
      </c>
      <c r="G106" s="268" t="n">
        <v>46.26</v>
      </c>
    </row>
    <row r="107" customFormat="false" ht="15" hidden="false" customHeight="false" outlineLevel="0" collapsed="false">
      <c r="A107" s="256" t="s">
        <v>259</v>
      </c>
      <c r="B107" s="265" t="n">
        <v>89987</v>
      </c>
      <c r="C107" s="266" t="s">
        <v>260</v>
      </c>
      <c r="D107" s="265" t="s">
        <v>8</v>
      </c>
      <c r="E107" s="267" t="n">
        <v>1</v>
      </c>
      <c r="F107" s="268" t="n">
        <v>104.33</v>
      </c>
      <c r="G107" s="268" t="n">
        <v>104.33</v>
      </c>
    </row>
    <row r="108" customFormat="false" ht="15" hidden="false" customHeight="false" outlineLevel="0" collapsed="false">
      <c r="A108" s="256" t="s">
        <v>261</v>
      </c>
      <c r="B108" s="265" t="s">
        <v>221</v>
      </c>
      <c r="C108" s="266" t="s">
        <v>222</v>
      </c>
      <c r="D108" s="265" t="s">
        <v>8</v>
      </c>
      <c r="E108" s="267" t="n">
        <v>1</v>
      </c>
      <c r="F108" s="268" t="n">
        <v>164.1</v>
      </c>
      <c r="G108" s="268" t="n">
        <v>164.1</v>
      </c>
    </row>
    <row r="109" customFormat="false" ht="15" hidden="false" customHeight="false" outlineLevel="0" collapsed="false">
      <c r="A109" s="256" t="s">
        <v>262</v>
      </c>
      <c r="B109" s="265" t="n">
        <v>89362</v>
      </c>
      <c r="C109" s="266" t="s">
        <v>263</v>
      </c>
      <c r="D109" s="265" t="s">
        <v>8</v>
      </c>
      <c r="E109" s="267" t="n">
        <v>31</v>
      </c>
      <c r="F109" s="268" t="n">
        <v>7.48</v>
      </c>
      <c r="G109" s="268" t="n">
        <v>231.88</v>
      </c>
    </row>
    <row r="110" customFormat="false" ht="15" hidden="false" customHeight="false" outlineLevel="0" collapsed="false">
      <c r="A110" s="256" t="s">
        <v>264</v>
      </c>
      <c r="B110" s="265" t="n">
        <v>89395</v>
      </c>
      <c r="C110" s="266" t="s">
        <v>265</v>
      </c>
      <c r="D110" s="265" t="s">
        <v>8</v>
      </c>
      <c r="E110" s="267" t="n">
        <v>3</v>
      </c>
      <c r="F110" s="268" t="n">
        <v>10.55</v>
      </c>
      <c r="G110" s="268" t="n">
        <v>31.65</v>
      </c>
    </row>
    <row r="111" customFormat="false" ht="15" hidden="false" customHeight="false" outlineLevel="0" collapsed="false">
      <c r="A111" s="256" t="s">
        <v>266</v>
      </c>
      <c r="B111" s="265" t="n">
        <v>89396</v>
      </c>
      <c r="C111" s="266" t="s">
        <v>267</v>
      </c>
      <c r="D111" s="265" t="s">
        <v>8</v>
      </c>
      <c r="E111" s="267" t="n">
        <v>1</v>
      </c>
      <c r="F111" s="268" t="n">
        <v>21.7</v>
      </c>
      <c r="G111" s="268" t="n">
        <v>21.7</v>
      </c>
    </row>
    <row r="112" customFormat="false" ht="15" hidden="false" customHeight="false" outlineLevel="0" collapsed="false">
      <c r="A112" s="256" t="s">
        <v>268</v>
      </c>
      <c r="B112" s="265" t="n">
        <v>89383</v>
      </c>
      <c r="C112" s="266" t="s">
        <v>269</v>
      </c>
      <c r="D112" s="265" t="s">
        <v>8</v>
      </c>
      <c r="E112" s="267" t="n">
        <v>2</v>
      </c>
      <c r="F112" s="268" t="n">
        <v>5.89</v>
      </c>
      <c r="G112" s="268" t="n">
        <v>11.78</v>
      </c>
    </row>
    <row r="113" customFormat="false" ht="15" hidden="false" customHeight="false" outlineLevel="0" collapsed="false">
      <c r="A113" s="256" t="s">
        <v>270</v>
      </c>
      <c r="B113" s="265" t="n">
        <v>89356</v>
      </c>
      <c r="C113" s="266" t="s">
        <v>271</v>
      </c>
      <c r="D113" s="265" t="s">
        <v>31</v>
      </c>
      <c r="E113" s="267" t="n">
        <v>72</v>
      </c>
      <c r="F113" s="265" t="n">
        <v>19.39</v>
      </c>
      <c r="G113" s="268" t="n">
        <v>1396.08</v>
      </c>
    </row>
    <row r="114" customFormat="false" ht="15" hidden="false" customHeight="false" outlineLevel="0" collapsed="false">
      <c r="A114" s="256" t="s">
        <v>272</v>
      </c>
      <c r="B114" s="265" t="n">
        <v>89424</v>
      </c>
      <c r="C114" s="266" t="s">
        <v>1252</v>
      </c>
      <c r="D114" s="265" t="s">
        <v>8</v>
      </c>
      <c r="E114" s="267" t="n">
        <v>11</v>
      </c>
      <c r="F114" s="268" t="n">
        <v>4.26</v>
      </c>
      <c r="G114" s="268" t="n">
        <v>46.86</v>
      </c>
    </row>
    <row r="115" customFormat="false" ht="15" hidden="false" customHeight="false" outlineLevel="0" collapsed="false">
      <c r="A115" s="251" t="s">
        <v>275</v>
      </c>
      <c r="B115" s="261"/>
      <c r="C115" s="262" t="s">
        <v>276</v>
      </c>
      <c r="D115" s="261"/>
      <c r="E115" s="263"/>
      <c r="F115" s="264"/>
      <c r="G115" s="264" t="n">
        <v>8811.42</v>
      </c>
    </row>
    <row r="116" customFormat="false" ht="15" hidden="false" customHeight="false" outlineLevel="0" collapsed="false">
      <c r="A116" s="256" t="s">
        <v>277</v>
      </c>
      <c r="B116" s="265" t="n">
        <v>92979</v>
      </c>
      <c r="C116" s="266" t="s">
        <v>278</v>
      </c>
      <c r="D116" s="265" t="s">
        <v>31</v>
      </c>
      <c r="E116" s="267" t="n">
        <v>300</v>
      </c>
      <c r="F116" s="268" t="n">
        <v>9.48</v>
      </c>
      <c r="G116" s="268" t="n">
        <v>2844</v>
      </c>
    </row>
    <row r="117" customFormat="false" ht="15" hidden="false" customHeight="false" outlineLevel="0" collapsed="false">
      <c r="A117" s="256" t="s">
        <v>279</v>
      </c>
      <c r="B117" s="265" t="n">
        <v>101878</v>
      </c>
      <c r="C117" s="266" t="s">
        <v>280</v>
      </c>
      <c r="D117" s="265" t="s">
        <v>8</v>
      </c>
      <c r="E117" s="267" t="n">
        <v>1</v>
      </c>
      <c r="F117" s="268" t="n">
        <v>687.39</v>
      </c>
      <c r="G117" s="268" t="n">
        <v>687.39</v>
      </c>
    </row>
    <row r="118" customFormat="false" ht="15" hidden="false" customHeight="false" outlineLevel="0" collapsed="false">
      <c r="A118" s="256" t="s">
        <v>281</v>
      </c>
      <c r="B118" s="265" t="n">
        <v>93672</v>
      </c>
      <c r="C118" s="266" t="s">
        <v>282</v>
      </c>
      <c r="D118" s="265" t="s">
        <v>8</v>
      </c>
      <c r="E118" s="267" t="n">
        <v>2</v>
      </c>
      <c r="F118" s="268" t="n">
        <v>134.19</v>
      </c>
      <c r="G118" s="268" t="n">
        <v>268.38</v>
      </c>
    </row>
    <row r="119" customFormat="false" ht="15" hidden="false" customHeight="false" outlineLevel="0" collapsed="false">
      <c r="A119" s="256" t="s">
        <v>283</v>
      </c>
      <c r="B119" s="265" t="s">
        <v>284</v>
      </c>
      <c r="C119" s="266" t="s">
        <v>285</v>
      </c>
      <c r="D119" s="265" t="s">
        <v>31</v>
      </c>
      <c r="E119" s="267" t="n">
        <v>75</v>
      </c>
      <c r="F119" s="268" t="n">
        <v>18.71</v>
      </c>
      <c r="G119" s="268" t="n">
        <v>1403.25</v>
      </c>
    </row>
    <row r="120" customFormat="false" ht="15" hidden="false" customHeight="false" outlineLevel="0" collapsed="false">
      <c r="A120" s="256" t="s">
        <v>286</v>
      </c>
      <c r="B120" s="265" t="n">
        <v>97667</v>
      </c>
      <c r="C120" s="266" t="s">
        <v>287</v>
      </c>
      <c r="D120" s="265" t="s">
        <v>31</v>
      </c>
      <c r="E120" s="267" t="n">
        <v>36</v>
      </c>
      <c r="F120" s="268" t="n">
        <v>7.04</v>
      </c>
      <c r="G120" s="268" t="n">
        <v>253.44</v>
      </c>
    </row>
    <row r="121" customFormat="false" ht="15" hidden="false" customHeight="false" outlineLevel="0" collapsed="false">
      <c r="A121" s="256" t="s">
        <v>288</v>
      </c>
      <c r="B121" s="265" t="s">
        <v>289</v>
      </c>
      <c r="C121" s="266" t="s">
        <v>290</v>
      </c>
      <c r="D121" s="265" t="s">
        <v>8</v>
      </c>
      <c r="E121" s="267" t="n">
        <v>1</v>
      </c>
      <c r="F121" s="268" t="n">
        <v>594.28</v>
      </c>
      <c r="G121" s="268" t="n">
        <v>594.28</v>
      </c>
    </row>
    <row r="122" customFormat="false" ht="15" hidden="false" customHeight="false" outlineLevel="0" collapsed="false">
      <c r="A122" s="256" t="s">
        <v>291</v>
      </c>
      <c r="B122" s="265" t="n">
        <v>93653</v>
      </c>
      <c r="C122" s="266" t="s">
        <v>292</v>
      </c>
      <c r="D122" s="265" t="s">
        <v>8</v>
      </c>
      <c r="E122" s="267" t="n">
        <v>1</v>
      </c>
      <c r="F122" s="268" t="n">
        <v>18.55</v>
      </c>
      <c r="G122" s="268" t="n">
        <v>18.55</v>
      </c>
    </row>
    <row r="123" customFormat="false" ht="15" hidden="false" customHeight="false" outlineLevel="0" collapsed="false">
      <c r="A123" s="256" t="s">
        <v>293</v>
      </c>
      <c r="B123" s="265" t="n">
        <v>93655</v>
      </c>
      <c r="C123" s="266" t="s">
        <v>294</v>
      </c>
      <c r="D123" s="265" t="s">
        <v>8</v>
      </c>
      <c r="E123" s="267" t="n">
        <v>1</v>
      </c>
      <c r="F123" s="268" t="n">
        <v>20</v>
      </c>
      <c r="G123" s="268" t="n">
        <v>20</v>
      </c>
    </row>
    <row r="124" customFormat="false" ht="15" hidden="false" customHeight="false" outlineLevel="0" collapsed="false">
      <c r="A124" s="256" t="s">
        <v>295</v>
      </c>
      <c r="B124" s="265" t="n">
        <v>91924</v>
      </c>
      <c r="C124" s="266" t="s">
        <v>296</v>
      </c>
      <c r="D124" s="265" t="s">
        <v>31</v>
      </c>
      <c r="E124" s="267" t="n">
        <v>200</v>
      </c>
      <c r="F124" s="268" t="n">
        <v>2.44</v>
      </c>
      <c r="G124" s="268" t="n">
        <v>488</v>
      </c>
    </row>
    <row r="125" customFormat="false" ht="15" hidden="false" customHeight="false" outlineLevel="0" collapsed="false">
      <c r="A125" s="256" t="s">
        <v>297</v>
      </c>
      <c r="B125" s="265" t="n">
        <v>91926</v>
      </c>
      <c r="C125" s="266" t="s">
        <v>298</v>
      </c>
      <c r="D125" s="265" t="s">
        <v>31</v>
      </c>
      <c r="E125" s="267" t="n">
        <v>180</v>
      </c>
      <c r="F125" s="268" t="n">
        <v>3.6</v>
      </c>
      <c r="G125" s="268" t="n">
        <v>648</v>
      </c>
    </row>
    <row r="126" customFormat="false" ht="15" hidden="false" customHeight="false" outlineLevel="0" collapsed="false">
      <c r="A126" s="256" t="s">
        <v>299</v>
      </c>
      <c r="B126" s="265" t="s">
        <v>300</v>
      </c>
      <c r="C126" s="266" t="s">
        <v>301</v>
      </c>
      <c r="D126" s="265" t="s">
        <v>8</v>
      </c>
      <c r="E126" s="267" t="n">
        <v>5</v>
      </c>
      <c r="F126" s="268" t="n">
        <v>38.23</v>
      </c>
      <c r="G126" s="268" t="n">
        <v>191.15</v>
      </c>
    </row>
    <row r="127" customFormat="false" ht="15" hidden="false" customHeight="false" outlineLevel="0" collapsed="false">
      <c r="A127" s="256" t="s">
        <v>302</v>
      </c>
      <c r="B127" s="265" t="s">
        <v>303</v>
      </c>
      <c r="C127" s="266" t="s">
        <v>304</v>
      </c>
      <c r="D127" s="265" t="s">
        <v>8</v>
      </c>
      <c r="E127" s="267" t="n">
        <v>5</v>
      </c>
      <c r="F127" s="268" t="n">
        <v>35.08</v>
      </c>
      <c r="G127" s="268" t="n">
        <v>175.4</v>
      </c>
    </row>
    <row r="128" customFormat="false" ht="15" hidden="false" customHeight="false" outlineLevel="0" collapsed="false">
      <c r="A128" s="256" t="s">
        <v>305</v>
      </c>
      <c r="B128" s="265" t="n">
        <v>96986</v>
      </c>
      <c r="C128" s="266" t="s">
        <v>306</v>
      </c>
      <c r="D128" s="265" t="s">
        <v>8</v>
      </c>
      <c r="E128" s="267" t="n">
        <v>3</v>
      </c>
      <c r="F128" s="268" t="n">
        <v>135.79</v>
      </c>
      <c r="G128" s="268" t="n">
        <v>407.37</v>
      </c>
    </row>
    <row r="129" customFormat="false" ht="15" hidden="false" customHeight="false" outlineLevel="0" collapsed="false">
      <c r="A129" s="256" t="s">
        <v>307</v>
      </c>
      <c r="B129" s="265" t="n">
        <v>98111</v>
      </c>
      <c r="C129" s="266" t="s">
        <v>308</v>
      </c>
      <c r="D129" s="265" t="s">
        <v>8</v>
      </c>
      <c r="E129" s="267" t="n">
        <v>3</v>
      </c>
      <c r="F129" s="268" t="n">
        <v>51.25</v>
      </c>
      <c r="G129" s="268" t="n">
        <v>153.75</v>
      </c>
    </row>
    <row r="130" customFormat="false" ht="15" hidden="false" customHeight="false" outlineLevel="0" collapsed="false">
      <c r="A130" s="256" t="s">
        <v>309</v>
      </c>
      <c r="B130" s="265" t="s">
        <v>310</v>
      </c>
      <c r="C130" s="266" t="s">
        <v>311</v>
      </c>
      <c r="D130" s="265" t="s">
        <v>31</v>
      </c>
      <c r="E130" s="267" t="n">
        <v>10</v>
      </c>
      <c r="F130" s="268" t="n">
        <v>11.17</v>
      </c>
      <c r="G130" s="268" t="n">
        <v>111.7</v>
      </c>
    </row>
    <row r="131" customFormat="false" ht="15" hidden="false" customHeight="false" outlineLevel="0" collapsed="false">
      <c r="A131" s="256" t="s">
        <v>312</v>
      </c>
      <c r="B131" s="265" t="s">
        <v>313</v>
      </c>
      <c r="C131" s="266" t="s">
        <v>1548</v>
      </c>
      <c r="D131" s="265" t="s">
        <v>8</v>
      </c>
      <c r="E131" s="267" t="n">
        <v>12</v>
      </c>
      <c r="F131" s="265" t="n">
        <v>34.39</v>
      </c>
      <c r="G131" s="268" t="n">
        <v>412.68</v>
      </c>
    </row>
    <row r="132" customFormat="false" ht="15" hidden="false" customHeight="false" outlineLevel="0" collapsed="false">
      <c r="A132" s="256" t="s">
        <v>315</v>
      </c>
      <c r="B132" s="265" t="s">
        <v>316</v>
      </c>
      <c r="C132" s="266" t="s">
        <v>317</v>
      </c>
      <c r="D132" s="265" t="s">
        <v>8</v>
      </c>
      <c r="E132" s="267" t="n">
        <v>4</v>
      </c>
      <c r="F132" s="268" t="n">
        <v>33.52</v>
      </c>
      <c r="G132" s="268" t="n">
        <v>134.08</v>
      </c>
    </row>
    <row r="133" customFormat="false" ht="15" hidden="false" customHeight="false" outlineLevel="0" collapsed="false">
      <c r="A133" s="251" t="s">
        <v>319</v>
      </c>
      <c r="B133" s="261"/>
      <c r="C133" s="262" t="s">
        <v>320</v>
      </c>
      <c r="D133" s="261"/>
      <c r="E133" s="263"/>
      <c r="F133" s="264"/>
      <c r="G133" s="264" t="n">
        <v>2208.93</v>
      </c>
    </row>
    <row r="134" customFormat="false" ht="15" hidden="false" customHeight="false" outlineLevel="0" collapsed="false">
      <c r="A134" s="256" t="s">
        <v>321</v>
      </c>
      <c r="B134" s="265" t="s">
        <v>322</v>
      </c>
      <c r="C134" s="266" t="s">
        <v>323</v>
      </c>
      <c r="D134" s="265" t="s">
        <v>451</v>
      </c>
      <c r="E134" s="267" t="n">
        <v>193.56</v>
      </c>
      <c r="F134" s="268" t="n">
        <v>5.17</v>
      </c>
      <c r="G134" s="268" t="n">
        <v>1000.7</v>
      </c>
    </row>
    <row r="135" customFormat="false" ht="15" hidden="false" customHeight="false" outlineLevel="0" collapsed="false">
      <c r="A135" s="256" t="s">
        <v>324</v>
      </c>
      <c r="B135" s="265" t="n">
        <v>93358</v>
      </c>
      <c r="C135" s="266" t="s">
        <v>325</v>
      </c>
      <c r="D135" s="265" t="s">
        <v>469</v>
      </c>
      <c r="E135" s="267" t="n">
        <v>10.25</v>
      </c>
      <c r="F135" s="268" t="n">
        <v>59.97</v>
      </c>
      <c r="G135" s="268" t="n">
        <v>614.69</v>
      </c>
    </row>
    <row r="136" customFormat="false" ht="15" hidden="false" customHeight="false" outlineLevel="0" collapsed="false">
      <c r="A136" s="256" t="s">
        <v>326</v>
      </c>
      <c r="B136" s="265" t="s">
        <v>327</v>
      </c>
      <c r="C136" s="266" t="s">
        <v>328</v>
      </c>
      <c r="D136" s="265" t="s">
        <v>548</v>
      </c>
      <c r="E136" s="267" t="n">
        <v>7</v>
      </c>
      <c r="F136" s="265" t="n">
        <v>43.34</v>
      </c>
      <c r="G136" s="268" t="n">
        <v>303.38</v>
      </c>
    </row>
    <row r="137" customFormat="false" ht="15" hidden="false" customHeight="false" outlineLevel="0" collapsed="false">
      <c r="A137" s="256" t="s">
        <v>329</v>
      </c>
      <c r="B137" s="265" t="s">
        <v>330</v>
      </c>
      <c r="C137" s="266" t="s">
        <v>331</v>
      </c>
      <c r="D137" s="265" t="s">
        <v>8</v>
      </c>
      <c r="E137" s="267" t="n">
        <v>6</v>
      </c>
      <c r="F137" s="265" t="n">
        <v>48.36</v>
      </c>
      <c r="G137" s="268" t="n">
        <v>290.16</v>
      </c>
    </row>
    <row r="138" customFormat="false" ht="15" hidden="false" customHeight="false" outlineLevel="0" collapsed="false">
      <c r="A138" s="251" t="s">
        <v>1549</v>
      </c>
      <c r="B138" s="261"/>
      <c r="C138" s="262" t="s">
        <v>333</v>
      </c>
      <c r="D138" s="261"/>
      <c r="E138" s="263"/>
      <c r="F138" s="261"/>
      <c r="G138" s="264" t="n">
        <v>36783.03</v>
      </c>
    </row>
    <row r="139" customFormat="false" ht="15" hidden="false" customHeight="false" outlineLevel="0" collapsed="false">
      <c r="A139" s="251" t="s">
        <v>334</v>
      </c>
      <c r="B139" s="261"/>
      <c r="C139" s="262" t="s">
        <v>38</v>
      </c>
      <c r="D139" s="261"/>
      <c r="E139" s="263"/>
      <c r="F139" s="264"/>
      <c r="G139" s="264" t="n">
        <v>7536.06</v>
      </c>
    </row>
    <row r="140" customFormat="false" ht="15" hidden="false" customHeight="false" outlineLevel="0" collapsed="false">
      <c r="A140" s="251" t="s">
        <v>335</v>
      </c>
      <c r="B140" s="261"/>
      <c r="C140" s="262" t="s">
        <v>336</v>
      </c>
      <c r="D140" s="261"/>
      <c r="E140" s="263"/>
      <c r="F140" s="264"/>
      <c r="G140" s="264" t="n">
        <v>5931.27</v>
      </c>
    </row>
    <row r="141" customFormat="false" ht="15" hidden="false" customHeight="false" outlineLevel="0" collapsed="false">
      <c r="A141" s="256" t="s">
        <v>337</v>
      </c>
      <c r="B141" s="265" t="n">
        <v>93358</v>
      </c>
      <c r="C141" s="266" t="s">
        <v>338</v>
      </c>
      <c r="D141" s="265" t="s">
        <v>469</v>
      </c>
      <c r="E141" s="267" t="n">
        <v>5.81</v>
      </c>
      <c r="F141" s="268" t="n">
        <v>59.97</v>
      </c>
      <c r="G141" s="268" t="n">
        <v>348.42</v>
      </c>
    </row>
    <row r="142" customFormat="false" ht="15" hidden="false" customHeight="false" outlineLevel="0" collapsed="false">
      <c r="A142" s="256" t="s">
        <v>339</v>
      </c>
      <c r="B142" s="265" t="n">
        <v>93382</v>
      </c>
      <c r="C142" s="266" t="s">
        <v>47</v>
      </c>
      <c r="D142" s="265" t="s">
        <v>469</v>
      </c>
      <c r="E142" s="267" t="n">
        <v>4.316</v>
      </c>
      <c r="F142" s="268" t="n">
        <v>24.83</v>
      </c>
      <c r="G142" s="268" t="n">
        <v>107.16</v>
      </c>
    </row>
    <row r="143" customFormat="false" ht="15" hidden="false" customHeight="false" outlineLevel="0" collapsed="false">
      <c r="A143" s="256" t="s">
        <v>340</v>
      </c>
      <c r="B143" s="265" t="s">
        <v>49</v>
      </c>
      <c r="C143" s="266" t="s">
        <v>341</v>
      </c>
      <c r="D143" s="265" t="s">
        <v>451</v>
      </c>
      <c r="E143" s="267" t="n">
        <v>15.2</v>
      </c>
      <c r="F143" s="268" t="n">
        <v>3.85</v>
      </c>
      <c r="G143" s="268" t="n">
        <v>58.52</v>
      </c>
    </row>
    <row r="144" customFormat="false" ht="15" hidden="false" customHeight="false" outlineLevel="0" collapsed="false">
      <c r="A144" s="256" t="s">
        <v>342</v>
      </c>
      <c r="B144" s="265" t="n">
        <v>96557</v>
      </c>
      <c r="C144" s="266" t="s">
        <v>52</v>
      </c>
      <c r="D144" s="265" t="s">
        <v>469</v>
      </c>
      <c r="E144" s="267" t="n">
        <v>1.494</v>
      </c>
      <c r="F144" s="268" t="n">
        <v>511</v>
      </c>
      <c r="G144" s="268" t="n">
        <v>763.43</v>
      </c>
    </row>
    <row r="145" customFormat="false" ht="15" hidden="false" customHeight="false" outlineLevel="0" collapsed="false">
      <c r="A145" s="256" t="s">
        <v>343</v>
      </c>
      <c r="B145" s="265" t="s">
        <v>54</v>
      </c>
      <c r="C145" s="266" t="s">
        <v>344</v>
      </c>
      <c r="D145" s="265" t="s">
        <v>451</v>
      </c>
      <c r="E145" s="267" t="n">
        <v>23.48</v>
      </c>
      <c r="F145" s="268" t="n">
        <v>49.08</v>
      </c>
      <c r="G145" s="268" t="n">
        <v>1152.39</v>
      </c>
    </row>
    <row r="146" customFormat="false" ht="15" hidden="false" customHeight="false" outlineLevel="0" collapsed="false">
      <c r="A146" s="256" t="s">
        <v>345</v>
      </c>
      <c r="B146" s="265" t="n">
        <v>98557</v>
      </c>
      <c r="C146" s="266" t="s">
        <v>57</v>
      </c>
      <c r="D146" s="265" t="s">
        <v>451</v>
      </c>
      <c r="E146" s="267" t="n">
        <v>24.9</v>
      </c>
      <c r="F146" s="268" t="n">
        <v>35.01</v>
      </c>
      <c r="G146" s="268" t="n">
        <v>871.74</v>
      </c>
    </row>
    <row r="147" customFormat="false" ht="15" hidden="false" customHeight="false" outlineLevel="0" collapsed="false">
      <c r="A147" s="256" t="s">
        <v>346</v>
      </c>
      <c r="B147" s="265" t="n">
        <v>96543</v>
      </c>
      <c r="C147" s="266" t="s">
        <v>592</v>
      </c>
      <c r="D147" s="265" t="s">
        <v>60</v>
      </c>
      <c r="E147" s="267" t="n">
        <v>18.094</v>
      </c>
      <c r="F147" s="268" t="n">
        <v>17.12</v>
      </c>
      <c r="G147" s="268" t="n">
        <v>309.76</v>
      </c>
    </row>
    <row r="148" customFormat="false" ht="15" hidden="false" customHeight="false" outlineLevel="0" collapsed="false">
      <c r="A148" s="256" t="s">
        <v>347</v>
      </c>
      <c r="B148" s="265" t="n">
        <v>96545</v>
      </c>
      <c r="C148" s="266" t="s">
        <v>62</v>
      </c>
      <c r="D148" s="265" t="s">
        <v>60</v>
      </c>
      <c r="E148" s="267" t="n">
        <v>52.456</v>
      </c>
      <c r="F148" s="268" t="n">
        <v>15.16</v>
      </c>
      <c r="G148" s="268" t="n">
        <v>795.23</v>
      </c>
    </row>
    <row r="149" customFormat="false" ht="15" hidden="false" customHeight="false" outlineLevel="0" collapsed="false">
      <c r="A149" s="256" t="s">
        <v>348</v>
      </c>
      <c r="B149" s="265" t="n">
        <v>93205</v>
      </c>
      <c r="C149" s="266" t="s">
        <v>349</v>
      </c>
      <c r="D149" s="265" t="s">
        <v>31</v>
      </c>
      <c r="E149" s="267" t="n">
        <v>33.2</v>
      </c>
      <c r="F149" s="265" t="n">
        <v>32.62</v>
      </c>
      <c r="G149" s="268" t="n">
        <v>1082.98</v>
      </c>
    </row>
    <row r="150" customFormat="false" ht="15" hidden="false" customHeight="false" outlineLevel="0" collapsed="false">
      <c r="A150" s="256" t="s">
        <v>350</v>
      </c>
      <c r="B150" s="265" t="n">
        <v>89998</v>
      </c>
      <c r="C150" s="266" t="s">
        <v>351</v>
      </c>
      <c r="D150" s="265" t="s">
        <v>60</v>
      </c>
      <c r="E150" s="267" t="n">
        <v>40.9688</v>
      </c>
      <c r="F150" s="268" t="n">
        <v>10.78</v>
      </c>
      <c r="G150" s="268" t="n">
        <v>441.64</v>
      </c>
    </row>
    <row r="151" customFormat="false" ht="15" hidden="false" customHeight="false" outlineLevel="0" collapsed="false">
      <c r="A151" s="251" t="s">
        <v>352</v>
      </c>
      <c r="B151" s="261"/>
      <c r="C151" s="262" t="s">
        <v>64</v>
      </c>
      <c r="D151" s="261"/>
      <c r="E151" s="263"/>
      <c r="F151" s="264"/>
      <c r="G151" s="264" t="n">
        <v>1604.79</v>
      </c>
    </row>
    <row r="152" customFormat="false" ht="15" hidden="false" customHeight="false" outlineLevel="0" collapsed="false">
      <c r="A152" s="256" t="s">
        <v>354</v>
      </c>
      <c r="B152" s="265" t="s">
        <v>66</v>
      </c>
      <c r="C152" s="266" t="s">
        <v>67</v>
      </c>
      <c r="D152" s="265" t="s">
        <v>451</v>
      </c>
      <c r="E152" s="267" t="n">
        <v>15.2</v>
      </c>
      <c r="F152" s="268" t="n">
        <v>2.39</v>
      </c>
      <c r="G152" s="268" t="n">
        <v>36.32</v>
      </c>
    </row>
    <row r="153" customFormat="false" ht="15" hidden="false" customHeight="false" outlineLevel="0" collapsed="false">
      <c r="A153" s="256" t="s">
        <v>355</v>
      </c>
      <c r="B153" s="265" t="n">
        <v>97092</v>
      </c>
      <c r="C153" s="266" t="s">
        <v>69</v>
      </c>
      <c r="D153" s="265" t="s">
        <v>60</v>
      </c>
      <c r="E153" s="267" t="n">
        <v>47.272</v>
      </c>
      <c r="F153" s="265" t="n">
        <v>18.03</v>
      </c>
      <c r="G153" s="268" t="n">
        <v>852.31</v>
      </c>
    </row>
    <row r="154" customFormat="false" ht="15" hidden="false" customHeight="false" outlineLevel="0" collapsed="false">
      <c r="A154" s="256" t="s">
        <v>356</v>
      </c>
      <c r="B154" s="265" t="n">
        <v>97096</v>
      </c>
      <c r="C154" s="266" t="s">
        <v>71</v>
      </c>
      <c r="D154" s="265" t="s">
        <v>469</v>
      </c>
      <c r="E154" s="267" t="n">
        <v>1.52</v>
      </c>
      <c r="F154" s="265" t="n">
        <v>471.16</v>
      </c>
      <c r="G154" s="268" t="n">
        <v>716.16</v>
      </c>
    </row>
    <row r="155" customFormat="false" ht="15" hidden="false" customHeight="false" outlineLevel="0" collapsed="false">
      <c r="A155" s="251" t="s">
        <v>358</v>
      </c>
      <c r="B155" s="261"/>
      <c r="C155" s="262" t="s">
        <v>81</v>
      </c>
      <c r="D155" s="261"/>
      <c r="E155" s="263"/>
      <c r="F155" s="264"/>
      <c r="G155" s="264" t="n">
        <v>3106</v>
      </c>
    </row>
    <row r="156" customFormat="false" ht="15" hidden="false" customHeight="false" outlineLevel="0" collapsed="false">
      <c r="A156" s="251" t="s">
        <v>359</v>
      </c>
      <c r="B156" s="261"/>
      <c r="C156" s="262" t="s">
        <v>87</v>
      </c>
      <c r="D156" s="261"/>
      <c r="E156" s="263"/>
      <c r="F156" s="264"/>
      <c r="G156" s="264" t="n">
        <v>1497.4</v>
      </c>
    </row>
    <row r="157" customFormat="false" ht="15" hidden="false" customHeight="false" outlineLevel="0" collapsed="false">
      <c r="A157" s="256" t="s">
        <v>360</v>
      </c>
      <c r="B157" s="265" t="n">
        <v>92580</v>
      </c>
      <c r="C157" s="266" t="s">
        <v>89</v>
      </c>
      <c r="D157" s="265" t="s">
        <v>451</v>
      </c>
      <c r="E157" s="267" t="n">
        <v>20</v>
      </c>
      <c r="F157" s="265" t="n">
        <v>46.67</v>
      </c>
      <c r="G157" s="268" t="n">
        <v>933.4</v>
      </c>
    </row>
    <row r="158" customFormat="false" ht="15" hidden="false" customHeight="false" outlineLevel="0" collapsed="false">
      <c r="A158" s="256" t="s">
        <v>361</v>
      </c>
      <c r="B158" s="265" t="s">
        <v>91</v>
      </c>
      <c r="C158" s="266" t="s">
        <v>92</v>
      </c>
      <c r="D158" s="265" t="s">
        <v>451</v>
      </c>
      <c r="E158" s="267" t="n">
        <v>20</v>
      </c>
      <c r="F158" s="268" t="n">
        <v>28.2</v>
      </c>
      <c r="G158" s="268" t="n">
        <v>564</v>
      </c>
    </row>
    <row r="159" customFormat="false" ht="15" hidden="false" customHeight="false" outlineLevel="0" collapsed="false">
      <c r="A159" s="251" t="s">
        <v>362</v>
      </c>
      <c r="B159" s="261"/>
      <c r="C159" s="262" t="s">
        <v>363</v>
      </c>
      <c r="D159" s="261"/>
      <c r="E159" s="263"/>
      <c r="F159" s="261"/>
      <c r="G159" s="264" t="n">
        <v>1608.6</v>
      </c>
    </row>
    <row r="160" customFormat="false" ht="15" hidden="false" customHeight="false" outlineLevel="0" collapsed="false">
      <c r="A160" s="256" t="s">
        <v>364</v>
      </c>
      <c r="B160" s="265" t="s">
        <v>96</v>
      </c>
      <c r="C160" s="266" t="s">
        <v>97</v>
      </c>
      <c r="D160" s="265" t="s">
        <v>451</v>
      </c>
      <c r="E160" s="267" t="n">
        <v>20</v>
      </c>
      <c r="F160" s="265" t="n">
        <v>80.43</v>
      </c>
      <c r="G160" s="268" t="n">
        <v>1608.6</v>
      </c>
    </row>
    <row r="161" customFormat="false" ht="15" hidden="false" customHeight="false" outlineLevel="0" collapsed="false">
      <c r="A161" s="251" t="s">
        <v>366</v>
      </c>
      <c r="B161" s="261"/>
      <c r="C161" s="262" t="s">
        <v>109</v>
      </c>
      <c r="D161" s="261"/>
      <c r="E161" s="263"/>
      <c r="F161" s="264"/>
      <c r="G161" s="264" t="n">
        <v>22384.19</v>
      </c>
    </row>
    <row r="162" customFormat="false" ht="15" hidden="false" customHeight="false" outlineLevel="0" collapsed="false">
      <c r="A162" s="251" t="s">
        <v>367</v>
      </c>
      <c r="B162" s="261"/>
      <c r="C162" s="262" t="s">
        <v>111</v>
      </c>
      <c r="D162" s="261"/>
      <c r="E162" s="263"/>
      <c r="F162" s="261"/>
      <c r="G162" s="264" t="n">
        <v>2803.92</v>
      </c>
    </row>
    <row r="163" customFormat="false" ht="15" hidden="false" customHeight="false" outlineLevel="0" collapsed="false">
      <c r="A163" s="256" t="s">
        <v>368</v>
      </c>
      <c r="B163" s="265" t="n">
        <v>103322</v>
      </c>
      <c r="C163" s="266" t="s">
        <v>113</v>
      </c>
      <c r="D163" s="265" t="s">
        <v>451</v>
      </c>
      <c r="E163" s="267" t="n">
        <v>56</v>
      </c>
      <c r="F163" s="268" t="n">
        <v>50.07</v>
      </c>
      <c r="G163" s="268" t="n">
        <v>2803.92</v>
      </c>
    </row>
    <row r="164" customFormat="false" ht="15" hidden="false" customHeight="false" outlineLevel="0" collapsed="false">
      <c r="A164" s="251" t="s">
        <v>369</v>
      </c>
      <c r="B164" s="261"/>
      <c r="C164" s="262" t="s">
        <v>115</v>
      </c>
      <c r="D164" s="261"/>
      <c r="E164" s="263"/>
      <c r="F164" s="264"/>
      <c r="G164" s="264" t="n">
        <v>7211.68</v>
      </c>
    </row>
    <row r="165" customFormat="false" ht="15" hidden="false" customHeight="false" outlineLevel="0" collapsed="false">
      <c r="A165" s="256" t="s">
        <v>370</v>
      </c>
      <c r="B165" s="265" t="n">
        <v>87879</v>
      </c>
      <c r="C165" s="266" t="s">
        <v>117</v>
      </c>
      <c r="D165" s="265" t="s">
        <v>451</v>
      </c>
      <c r="E165" s="267" t="n">
        <v>112</v>
      </c>
      <c r="F165" s="268" t="n">
        <v>3.37</v>
      </c>
      <c r="G165" s="268" t="n">
        <v>377.44</v>
      </c>
    </row>
    <row r="166" customFormat="false" ht="15" hidden="false" customHeight="false" outlineLevel="0" collapsed="false">
      <c r="A166" s="256" t="s">
        <v>371</v>
      </c>
      <c r="B166" s="265" t="n">
        <v>87794</v>
      </c>
      <c r="C166" s="266" t="s">
        <v>119</v>
      </c>
      <c r="D166" s="265" t="s">
        <v>451</v>
      </c>
      <c r="E166" s="267" t="n">
        <v>112</v>
      </c>
      <c r="F166" s="265" t="n">
        <v>33.19</v>
      </c>
      <c r="G166" s="268" t="n">
        <v>3717.28</v>
      </c>
    </row>
    <row r="167" customFormat="false" ht="15" hidden="false" customHeight="false" outlineLevel="0" collapsed="false">
      <c r="A167" s="256" t="s">
        <v>372</v>
      </c>
      <c r="B167" s="265" t="s">
        <v>121</v>
      </c>
      <c r="C167" s="266" t="s">
        <v>122</v>
      </c>
      <c r="D167" s="265" t="s">
        <v>451</v>
      </c>
      <c r="E167" s="267" t="n">
        <v>56</v>
      </c>
      <c r="F167" s="268" t="n">
        <v>55.66</v>
      </c>
      <c r="G167" s="268" t="n">
        <v>3116.96</v>
      </c>
    </row>
    <row r="168" customFormat="false" ht="15" hidden="false" customHeight="false" outlineLevel="0" collapsed="false">
      <c r="A168" s="251" t="s">
        <v>373</v>
      </c>
      <c r="B168" s="261"/>
      <c r="C168" s="262" t="s">
        <v>374</v>
      </c>
      <c r="D168" s="261"/>
      <c r="E168" s="263"/>
      <c r="F168" s="264"/>
      <c r="G168" s="264" t="n">
        <v>2259.32</v>
      </c>
    </row>
    <row r="169" customFormat="false" ht="15" hidden="false" customHeight="false" outlineLevel="0" collapsed="false">
      <c r="A169" s="256" t="s">
        <v>375</v>
      </c>
      <c r="B169" s="265" t="n">
        <v>100719</v>
      </c>
      <c r="C169" s="266" t="s">
        <v>376</v>
      </c>
      <c r="D169" s="265" t="s">
        <v>451</v>
      </c>
      <c r="E169" s="267" t="n">
        <v>47.04</v>
      </c>
      <c r="F169" s="265" t="n">
        <v>9.17</v>
      </c>
      <c r="G169" s="268" t="n">
        <v>431.35</v>
      </c>
    </row>
    <row r="170" customFormat="false" ht="15" hidden="false" customHeight="false" outlineLevel="0" collapsed="false">
      <c r="A170" s="256" t="s">
        <v>377</v>
      </c>
      <c r="B170" s="265" t="n">
        <v>100761</v>
      </c>
      <c r="C170" s="266" t="s">
        <v>378</v>
      </c>
      <c r="D170" s="265" t="s">
        <v>451</v>
      </c>
      <c r="E170" s="267" t="n">
        <v>47.04</v>
      </c>
      <c r="F170" s="268" t="n">
        <v>38.86</v>
      </c>
      <c r="G170" s="268" t="n">
        <v>1827.97</v>
      </c>
    </row>
    <row r="171" customFormat="false" ht="15" hidden="false" customHeight="false" outlineLevel="0" collapsed="false">
      <c r="A171" s="251" t="s">
        <v>379</v>
      </c>
      <c r="B171" s="261"/>
      <c r="C171" s="262" t="s">
        <v>134</v>
      </c>
      <c r="D171" s="261"/>
      <c r="E171" s="263"/>
      <c r="F171" s="264"/>
      <c r="G171" s="264" t="n">
        <v>921.76</v>
      </c>
    </row>
    <row r="172" customFormat="false" ht="15" hidden="false" customHeight="false" outlineLevel="0" collapsed="false">
      <c r="A172" s="256" t="s">
        <v>380</v>
      </c>
      <c r="B172" s="265" t="n">
        <v>88485</v>
      </c>
      <c r="C172" s="266" t="s">
        <v>126</v>
      </c>
      <c r="D172" s="265" t="s">
        <v>451</v>
      </c>
      <c r="E172" s="267" t="n">
        <v>56</v>
      </c>
      <c r="F172" s="265" t="n">
        <v>2.6</v>
      </c>
      <c r="G172" s="268" t="n">
        <v>145.6</v>
      </c>
    </row>
    <row r="173" customFormat="false" ht="15" hidden="false" customHeight="false" outlineLevel="0" collapsed="false">
      <c r="A173" s="256" t="s">
        <v>381</v>
      </c>
      <c r="B173" s="265" t="n">
        <v>88423</v>
      </c>
      <c r="C173" s="266" t="s">
        <v>136</v>
      </c>
      <c r="D173" s="265" t="s">
        <v>451</v>
      </c>
      <c r="E173" s="267" t="n">
        <v>56</v>
      </c>
      <c r="F173" s="268" t="n">
        <v>13.86</v>
      </c>
      <c r="G173" s="268" t="n">
        <v>776.16</v>
      </c>
    </row>
    <row r="174" customFormat="false" ht="15" hidden="false" customHeight="false" outlineLevel="0" collapsed="false">
      <c r="A174" s="251" t="s">
        <v>382</v>
      </c>
      <c r="B174" s="261"/>
      <c r="C174" s="262" t="s">
        <v>138</v>
      </c>
      <c r="D174" s="261"/>
      <c r="E174" s="263"/>
      <c r="F174" s="261"/>
      <c r="G174" s="264" t="n">
        <v>553.92</v>
      </c>
    </row>
    <row r="175" customFormat="false" ht="15" hidden="false" customHeight="false" outlineLevel="0" collapsed="false">
      <c r="A175" s="256" t="s">
        <v>383</v>
      </c>
      <c r="B175" s="265" t="n">
        <v>87251</v>
      </c>
      <c r="C175" s="266" t="s">
        <v>140</v>
      </c>
      <c r="D175" s="265" t="s">
        <v>451</v>
      </c>
      <c r="E175" s="267" t="n">
        <v>12</v>
      </c>
      <c r="F175" s="268" t="n">
        <v>46.16</v>
      </c>
      <c r="G175" s="268" t="n">
        <v>553.92</v>
      </c>
    </row>
    <row r="176" customFormat="false" ht="15" hidden="false" customHeight="false" outlineLevel="0" collapsed="false">
      <c r="A176" s="251" t="s">
        <v>384</v>
      </c>
      <c r="B176" s="261"/>
      <c r="C176" s="262" t="s">
        <v>385</v>
      </c>
      <c r="D176" s="261"/>
      <c r="E176" s="263"/>
      <c r="F176" s="264"/>
      <c r="G176" s="264" t="n">
        <v>8633.59</v>
      </c>
    </row>
    <row r="177" customFormat="false" ht="15" hidden="false" customHeight="false" outlineLevel="0" collapsed="false">
      <c r="A177" s="256" t="s">
        <v>386</v>
      </c>
      <c r="B177" s="265" t="s">
        <v>158</v>
      </c>
      <c r="C177" s="266" t="s">
        <v>1550</v>
      </c>
      <c r="D177" s="265" t="s">
        <v>451</v>
      </c>
      <c r="E177" s="267" t="n">
        <v>23.52</v>
      </c>
      <c r="F177" s="265" t="n">
        <v>356.14</v>
      </c>
      <c r="G177" s="268" t="n">
        <v>8376.41</v>
      </c>
    </row>
    <row r="178" customFormat="false" ht="15" hidden="false" customHeight="false" outlineLevel="0" collapsed="false">
      <c r="A178" s="256" t="s">
        <v>388</v>
      </c>
      <c r="B178" s="265" t="s">
        <v>389</v>
      </c>
      <c r="C178" s="266" t="s">
        <v>390</v>
      </c>
      <c r="D178" s="265" t="s">
        <v>1465</v>
      </c>
      <c r="E178" s="267" t="n">
        <v>3.6</v>
      </c>
      <c r="F178" s="268" t="n">
        <v>71.44</v>
      </c>
      <c r="G178" s="268" t="n">
        <v>257.18</v>
      </c>
    </row>
    <row r="179" customFormat="false" ht="15" hidden="false" customHeight="false" outlineLevel="0" collapsed="false">
      <c r="A179" s="251" t="s">
        <v>392</v>
      </c>
      <c r="B179" s="261"/>
      <c r="C179" s="262" t="s">
        <v>190</v>
      </c>
      <c r="D179" s="261"/>
      <c r="E179" s="263"/>
      <c r="F179" s="264"/>
      <c r="G179" s="264" t="n">
        <v>1407.55</v>
      </c>
    </row>
    <row r="180" customFormat="false" ht="15" hidden="false" customHeight="false" outlineLevel="0" collapsed="false">
      <c r="A180" s="256" t="s">
        <v>393</v>
      </c>
      <c r="B180" s="265" t="n">
        <v>86913</v>
      </c>
      <c r="C180" s="266" t="s">
        <v>196</v>
      </c>
      <c r="D180" s="265" t="s">
        <v>8</v>
      </c>
      <c r="E180" s="267" t="n">
        <v>4</v>
      </c>
      <c r="F180" s="268" t="n">
        <v>44.96</v>
      </c>
      <c r="G180" s="268" t="n">
        <v>179.84</v>
      </c>
    </row>
    <row r="181" customFormat="false" ht="15" hidden="false" customHeight="false" outlineLevel="0" collapsed="false">
      <c r="A181" s="256" t="s">
        <v>394</v>
      </c>
      <c r="B181" s="265" t="n">
        <v>90373</v>
      </c>
      <c r="C181" s="266" t="s">
        <v>258</v>
      </c>
      <c r="D181" s="265" t="s">
        <v>8</v>
      </c>
      <c r="E181" s="267" t="n">
        <v>4</v>
      </c>
      <c r="F181" s="268" t="n">
        <v>15.42</v>
      </c>
      <c r="G181" s="268" t="n">
        <v>61.68</v>
      </c>
    </row>
    <row r="182" customFormat="false" ht="15" hidden="false" customHeight="false" outlineLevel="0" collapsed="false">
      <c r="A182" s="256" t="s">
        <v>395</v>
      </c>
      <c r="B182" s="265" t="n">
        <v>89356</v>
      </c>
      <c r="C182" s="266" t="s">
        <v>271</v>
      </c>
      <c r="D182" s="265" t="s">
        <v>31</v>
      </c>
      <c r="E182" s="267" t="n">
        <v>24</v>
      </c>
      <c r="F182" s="268" t="n">
        <v>19.39</v>
      </c>
      <c r="G182" s="268" t="n">
        <v>465.36</v>
      </c>
    </row>
    <row r="183" customFormat="false" ht="15" hidden="false" customHeight="false" outlineLevel="0" collapsed="false">
      <c r="A183" s="256" t="s">
        <v>396</v>
      </c>
      <c r="B183" s="265" t="n">
        <v>89362</v>
      </c>
      <c r="C183" s="266" t="s">
        <v>263</v>
      </c>
      <c r="D183" s="265" t="s">
        <v>8</v>
      </c>
      <c r="E183" s="267" t="n">
        <v>12</v>
      </c>
      <c r="F183" s="268" t="n">
        <v>7.48</v>
      </c>
      <c r="G183" s="268" t="n">
        <v>89.76</v>
      </c>
    </row>
    <row r="184" customFormat="false" ht="15" hidden="false" customHeight="false" outlineLevel="0" collapsed="false">
      <c r="A184" s="256" t="s">
        <v>397</v>
      </c>
      <c r="B184" s="265" t="n">
        <v>89395</v>
      </c>
      <c r="C184" s="266" t="s">
        <v>265</v>
      </c>
      <c r="D184" s="265" t="s">
        <v>8</v>
      </c>
      <c r="E184" s="267" t="n">
        <v>4</v>
      </c>
      <c r="F184" s="268" t="n">
        <v>10.55</v>
      </c>
      <c r="G184" s="268" t="n">
        <v>42.2</v>
      </c>
    </row>
    <row r="185" customFormat="false" ht="15" hidden="false" customHeight="false" outlineLevel="0" collapsed="false">
      <c r="A185" s="256" t="s">
        <v>398</v>
      </c>
      <c r="B185" s="265" t="s">
        <v>208</v>
      </c>
      <c r="C185" s="266" t="s">
        <v>209</v>
      </c>
      <c r="D185" s="265" t="s">
        <v>8</v>
      </c>
      <c r="E185" s="267" t="n">
        <v>4</v>
      </c>
      <c r="F185" s="268" t="n">
        <v>21.09</v>
      </c>
      <c r="G185" s="268" t="n">
        <v>84.36</v>
      </c>
    </row>
    <row r="186" customFormat="false" ht="15" hidden="false" customHeight="false" outlineLevel="0" collapsed="false">
      <c r="A186" s="256" t="s">
        <v>399</v>
      </c>
      <c r="B186" s="265" t="n">
        <v>89711</v>
      </c>
      <c r="C186" s="266" t="s">
        <v>203</v>
      </c>
      <c r="D186" s="265" t="s">
        <v>31</v>
      </c>
      <c r="E186" s="267" t="n">
        <v>24.14</v>
      </c>
      <c r="F186" s="265" t="n">
        <v>17.93</v>
      </c>
      <c r="G186" s="268" t="n">
        <v>432.83</v>
      </c>
    </row>
    <row r="187" customFormat="false" ht="15" hidden="false" customHeight="false" outlineLevel="0" collapsed="false">
      <c r="A187" s="256" t="s">
        <v>400</v>
      </c>
      <c r="B187" s="265" t="n">
        <v>89726</v>
      </c>
      <c r="C187" s="266" t="s">
        <v>234</v>
      </c>
      <c r="D187" s="265" t="s">
        <v>8</v>
      </c>
      <c r="E187" s="267" t="n">
        <v>8</v>
      </c>
      <c r="F187" s="268" t="n">
        <v>6.44</v>
      </c>
      <c r="G187" s="268" t="n">
        <v>51.52</v>
      </c>
    </row>
    <row r="188" customFormat="false" ht="15" hidden="false" customHeight="false" outlineLevel="0" collapsed="false">
      <c r="A188" s="251" t="s">
        <v>402</v>
      </c>
      <c r="B188" s="261"/>
      <c r="C188" s="262" t="s">
        <v>276</v>
      </c>
      <c r="D188" s="261"/>
      <c r="E188" s="263"/>
      <c r="F188" s="264"/>
      <c r="G188" s="264" t="n">
        <v>2349.23</v>
      </c>
    </row>
    <row r="189" customFormat="false" ht="15" hidden="false" customHeight="false" outlineLevel="0" collapsed="false">
      <c r="A189" s="256" t="s">
        <v>403</v>
      </c>
      <c r="B189" s="265" t="n">
        <v>93653</v>
      </c>
      <c r="C189" s="266" t="s">
        <v>292</v>
      </c>
      <c r="D189" s="265" t="s">
        <v>8</v>
      </c>
      <c r="E189" s="267" t="n">
        <v>4</v>
      </c>
      <c r="F189" s="268" t="n">
        <v>18.55</v>
      </c>
      <c r="G189" s="268" t="n">
        <v>74.2</v>
      </c>
    </row>
    <row r="190" customFormat="false" ht="15" hidden="false" customHeight="false" outlineLevel="0" collapsed="false">
      <c r="A190" s="256" t="s">
        <v>404</v>
      </c>
      <c r="B190" s="265" t="n">
        <v>91926</v>
      </c>
      <c r="C190" s="266" t="s">
        <v>298</v>
      </c>
      <c r="D190" s="265" t="s">
        <v>31</v>
      </c>
      <c r="E190" s="267" t="n">
        <v>285</v>
      </c>
      <c r="F190" s="268" t="n">
        <v>3.6</v>
      </c>
      <c r="G190" s="268" t="n">
        <v>1026</v>
      </c>
    </row>
    <row r="191" customFormat="false" ht="15" hidden="false" customHeight="false" outlineLevel="0" collapsed="false">
      <c r="A191" s="256" t="s">
        <v>405</v>
      </c>
      <c r="B191" s="265" t="s">
        <v>284</v>
      </c>
      <c r="C191" s="266" t="s">
        <v>285</v>
      </c>
      <c r="D191" s="265" t="s">
        <v>31</v>
      </c>
      <c r="E191" s="267" t="n">
        <v>21</v>
      </c>
      <c r="F191" s="268" t="n">
        <v>18.71</v>
      </c>
      <c r="G191" s="268" t="n">
        <v>392.91</v>
      </c>
    </row>
    <row r="192" customFormat="false" ht="15" hidden="false" customHeight="false" outlineLevel="0" collapsed="false">
      <c r="A192" s="256" t="s">
        <v>406</v>
      </c>
      <c r="B192" s="265" t="s">
        <v>303</v>
      </c>
      <c r="C192" s="266" t="s">
        <v>304</v>
      </c>
      <c r="D192" s="265" t="s">
        <v>8</v>
      </c>
      <c r="E192" s="267" t="n">
        <v>4</v>
      </c>
      <c r="F192" s="268" t="n">
        <v>35.08</v>
      </c>
      <c r="G192" s="268" t="n">
        <v>140.32</v>
      </c>
    </row>
    <row r="193" customFormat="false" ht="15" hidden="false" customHeight="false" outlineLevel="0" collapsed="false">
      <c r="A193" s="256" t="s">
        <v>407</v>
      </c>
      <c r="B193" s="265" t="n">
        <v>97607</v>
      </c>
      <c r="C193" s="266" t="s">
        <v>408</v>
      </c>
      <c r="D193" s="265" t="s">
        <v>8</v>
      </c>
      <c r="E193" s="267" t="n">
        <v>4</v>
      </c>
      <c r="F193" s="265" t="n">
        <v>145.43</v>
      </c>
      <c r="G193" s="265" t="n">
        <v>581.72</v>
      </c>
    </row>
    <row r="194" customFormat="false" ht="15" hidden="false" customHeight="false" outlineLevel="0" collapsed="false">
      <c r="A194" s="256" t="s">
        <v>409</v>
      </c>
      <c r="B194" s="265" t="s">
        <v>316</v>
      </c>
      <c r="C194" s="266" t="s">
        <v>317</v>
      </c>
      <c r="D194" s="265" t="s">
        <v>8</v>
      </c>
      <c r="E194" s="267" t="n">
        <v>4</v>
      </c>
      <c r="F194" s="265" t="n">
        <v>33.52</v>
      </c>
      <c r="G194" s="269" t="n">
        <v>134.08</v>
      </c>
    </row>
    <row r="195" customFormat="false" ht="15" hidden="false" customHeight="false" outlineLevel="0" collapsed="false">
      <c r="A195" s="270"/>
      <c r="B195" s="271"/>
      <c r="C195" s="272"/>
      <c r="D195" s="271"/>
      <c r="E195" s="273"/>
      <c r="F195" s="271"/>
      <c r="G195" s="271"/>
    </row>
    <row r="196" customFormat="false" ht="15" hidden="false" customHeight="false" outlineLevel="0" collapsed="false">
      <c r="A196" s="274" t="s">
        <v>411</v>
      </c>
      <c r="B196" s="274"/>
      <c r="C196" s="274"/>
      <c r="D196" s="274"/>
      <c r="E196" s="274"/>
      <c r="F196" s="274"/>
      <c r="G196" s="275" t="n">
        <f aca="false">SUM(G138,G12,G8,G6,G4)</f>
        <v>192950.55</v>
      </c>
    </row>
    <row r="197" customFormat="false" ht="15" hidden="false" customHeight="false" outlineLevel="0" collapsed="false">
      <c r="A197" s="274" t="s">
        <v>412</v>
      </c>
      <c r="B197" s="274"/>
      <c r="C197" s="274"/>
      <c r="D197" s="274"/>
      <c r="E197" s="274"/>
      <c r="F197" s="274"/>
      <c r="G197" s="275" t="n">
        <f aca="false">ROUND(G196*G2,2)</f>
        <v>60818.01</v>
      </c>
    </row>
    <row r="198" customFormat="false" ht="15" hidden="false" customHeight="false" outlineLevel="0" collapsed="false">
      <c r="A198" s="274" t="s">
        <v>413</v>
      </c>
      <c r="B198" s="274"/>
      <c r="C198" s="274"/>
      <c r="D198" s="274"/>
      <c r="E198" s="274"/>
      <c r="F198" s="274"/>
      <c r="G198" s="275" t="n">
        <f aca="false">SUM(G196:G197)+0.02</f>
        <v>253768.58</v>
      </c>
    </row>
  </sheetData>
  <mergeCells count="7">
    <mergeCell ref="A1:D1"/>
    <mergeCell ref="E1:F1"/>
    <mergeCell ref="A2:D2"/>
    <mergeCell ref="E2:F2"/>
    <mergeCell ref="A196:F196"/>
    <mergeCell ref="A197:F197"/>
    <mergeCell ref="A198:F198"/>
  </mergeCells>
  <printOptions headings="false" gridLines="true" gridLinesSet="true" horizontalCentered="true" verticalCentered="false"/>
  <pageMargins left="0.7" right="0.7" top="0.75" bottom="0.75" header="0.511805555555555" footer="0.511805555555555"/>
  <pageSetup paperSize="9" scale="100" firstPageNumber="0" fitToWidth="1" fitToHeight="0" pageOrder="overThenDown"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X2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9.04591836734694"/>
    <col collapsed="false" hidden="false" max="2" min="2" style="0" width="7.96428571428571"/>
    <col collapsed="false" hidden="false" max="3" min="3" style="0" width="49.5408163265306"/>
    <col collapsed="false" hidden="false" max="4" min="4" style="0" width="9.71938775510204"/>
    <col collapsed="false" hidden="false" max="6" min="5" style="0" width="9.04591836734694"/>
    <col collapsed="false" hidden="false" max="24" min="7" style="0" width="7.83163265306122"/>
    <col collapsed="false" hidden="false" max="1025" min="25" style="0" width="14.1734693877551"/>
  </cols>
  <sheetData>
    <row r="1" customFormat="false" ht="62.25" hidden="false" customHeight="true" outlineLevel="0" collapsed="false">
      <c r="A1" s="196" t="s">
        <v>1500</v>
      </c>
      <c r="B1" s="196"/>
      <c r="C1" s="196"/>
      <c r="D1" s="196"/>
      <c r="E1" s="193"/>
      <c r="F1" s="193"/>
      <c r="G1" s="193"/>
      <c r="H1" s="193"/>
      <c r="I1" s="193"/>
      <c r="J1" s="193"/>
      <c r="K1" s="193"/>
      <c r="L1" s="193"/>
      <c r="M1" s="193"/>
      <c r="N1" s="193"/>
      <c r="O1" s="193"/>
      <c r="P1" s="193"/>
      <c r="Q1" s="193"/>
      <c r="R1" s="193"/>
      <c r="S1" s="193"/>
      <c r="T1" s="193"/>
      <c r="U1" s="193"/>
      <c r="V1" s="193"/>
      <c r="W1" s="193"/>
      <c r="X1" s="193"/>
    </row>
    <row r="2" customFormat="false" ht="33.75" hidden="false" customHeight="true" outlineLevel="0" collapsed="false">
      <c r="A2" s="197" t="s">
        <v>1551</v>
      </c>
      <c r="B2" s="197"/>
      <c r="C2" s="197"/>
      <c r="D2" s="197"/>
      <c r="E2" s="193"/>
      <c r="F2" s="193"/>
      <c r="G2" s="193"/>
      <c r="H2" s="193"/>
      <c r="I2" s="193"/>
      <c r="J2" s="193"/>
      <c r="K2" s="193"/>
      <c r="L2" s="193"/>
      <c r="M2" s="193"/>
      <c r="N2" s="193"/>
      <c r="O2" s="193"/>
      <c r="P2" s="193"/>
      <c r="Q2" s="193"/>
      <c r="R2" s="193"/>
      <c r="S2" s="193"/>
      <c r="T2" s="193"/>
      <c r="U2" s="193"/>
      <c r="V2" s="193"/>
      <c r="W2" s="193"/>
      <c r="X2" s="193"/>
    </row>
    <row r="3" customFormat="false" ht="15" hidden="false" customHeight="false" outlineLevel="0" collapsed="false">
      <c r="A3" s="198" t="s">
        <v>1502</v>
      </c>
      <c r="B3" s="199" t="s">
        <v>1503</v>
      </c>
      <c r="C3" s="200" t="s">
        <v>1504</v>
      </c>
      <c r="D3" s="201"/>
      <c r="E3" s="193"/>
      <c r="F3" s="193"/>
      <c r="G3" s="193"/>
      <c r="H3" s="193"/>
      <c r="I3" s="193"/>
      <c r="J3" s="193"/>
      <c r="K3" s="193"/>
      <c r="L3" s="193"/>
      <c r="M3" s="193"/>
      <c r="N3" s="193"/>
      <c r="O3" s="193"/>
      <c r="P3" s="193"/>
      <c r="Q3" s="193"/>
      <c r="R3" s="193"/>
      <c r="S3" s="193"/>
      <c r="T3" s="193"/>
      <c r="U3" s="193"/>
      <c r="V3" s="193"/>
      <c r="W3" s="193"/>
      <c r="X3" s="193"/>
    </row>
    <row r="4" customFormat="false" ht="15" hidden="false" customHeight="false" outlineLevel="0" collapsed="false">
      <c r="A4" s="202"/>
      <c r="B4" s="203" t="s">
        <v>1505</v>
      </c>
      <c r="C4" s="204" t="s">
        <v>1506</v>
      </c>
      <c r="D4" s="205" t="n">
        <v>0.04</v>
      </c>
      <c r="E4" s="193"/>
      <c r="F4" s="193"/>
      <c r="G4" s="193"/>
      <c r="H4" s="193"/>
      <c r="I4" s="193"/>
      <c r="J4" s="193"/>
      <c r="K4" s="193"/>
      <c r="L4" s="193"/>
      <c r="M4" s="193"/>
      <c r="N4" s="193"/>
      <c r="O4" s="193"/>
      <c r="P4" s="193"/>
      <c r="Q4" s="193"/>
      <c r="R4" s="193"/>
      <c r="S4" s="193"/>
      <c r="T4" s="193"/>
      <c r="U4" s="193"/>
      <c r="V4" s="193"/>
      <c r="W4" s="193"/>
      <c r="X4" s="193"/>
    </row>
    <row r="5" customFormat="false" ht="15" hidden="false" customHeight="false" outlineLevel="0" collapsed="false">
      <c r="A5" s="202"/>
      <c r="B5" s="203" t="s">
        <v>1507</v>
      </c>
      <c r="C5" s="204" t="s">
        <v>1508</v>
      </c>
      <c r="D5" s="205" t="n">
        <v>0.01</v>
      </c>
      <c r="E5" s="193"/>
      <c r="F5" s="193"/>
      <c r="G5" s="193"/>
      <c r="H5" s="193"/>
      <c r="I5" s="193"/>
      <c r="J5" s="193"/>
      <c r="K5" s="193"/>
      <c r="L5" s="193"/>
      <c r="M5" s="193"/>
      <c r="N5" s="193"/>
      <c r="O5" s="193"/>
      <c r="P5" s="193"/>
      <c r="Q5" s="193"/>
      <c r="R5" s="193"/>
      <c r="S5" s="193"/>
      <c r="T5" s="193"/>
      <c r="U5" s="193"/>
      <c r="V5" s="193"/>
      <c r="W5" s="193"/>
      <c r="X5" s="193"/>
    </row>
    <row r="6" customFormat="false" ht="15" hidden="false" customHeight="false" outlineLevel="0" collapsed="false">
      <c r="A6" s="202"/>
      <c r="B6" s="203" t="s">
        <v>1509</v>
      </c>
      <c r="C6" s="204" t="s">
        <v>1510</v>
      </c>
      <c r="D6" s="205" t="n">
        <v>0.0127</v>
      </c>
      <c r="E6" s="193"/>
      <c r="F6" s="193"/>
      <c r="G6" s="193"/>
      <c r="H6" s="193"/>
      <c r="I6" s="193"/>
      <c r="J6" s="193"/>
      <c r="K6" s="193"/>
      <c r="L6" s="193"/>
      <c r="M6" s="193"/>
      <c r="N6" s="193"/>
      <c r="O6" s="193"/>
      <c r="P6" s="193"/>
      <c r="Q6" s="193"/>
      <c r="R6" s="193"/>
      <c r="S6" s="193"/>
      <c r="T6" s="193"/>
      <c r="U6" s="193"/>
      <c r="V6" s="193"/>
      <c r="W6" s="193"/>
      <c r="X6" s="193"/>
    </row>
    <row r="7" customFormat="false" ht="15" hidden="false" customHeight="false" outlineLevel="0" collapsed="false">
      <c r="A7" s="202"/>
      <c r="B7" s="203" t="s">
        <v>1511</v>
      </c>
      <c r="C7" s="204" t="s">
        <v>1512</v>
      </c>
      <c r="D7" s="205" t="n">
        <v>0</v>
      </c>
      <c r="E7" s="193"/>
      <c r="F7" s="193"/>
      <c r="G7" s="193"/>
      <c r="H7" s="193"/>
      <c r="I7" s="193"/>
      <c r="J7" s="193"/>
      <c r="K7" s="193"/>
      <c r="L7" s="193"/>
      <c r="M7" s="193"/>
      <c r="N7" s="193"/>
      <c r="O7" s="193"/>
      <c r="P7" s="193"/>
      <c r="Q7" s="193"/>
      <c r="R7" s="193"/>
      <c r="S7" s="193"/>
      <c r="T7" s="193"/>
      <c r="U7" s="193"/>
      <c r="V7" s="193"/>
      <c r="W7" s="193"/>
      <c r="X7" s="193"/>
    </row>
    <row r="8" customFormat="false" ht="15" hidden="false" customHeight="false" outlineLevel="0" collapsed="false">
      <c r="A8" s="206"/>
      <c r="B8" s="207"/>
      <c r="C8" s="208" t="s">
        <v>1513</v>
      </c>
      <c r="D8" s="209" t="n">
        <f aca="false">SUM(D4:D7)</f>
        <v>0.0627</v>
      </c>
      <c r="E8" s="193"/>
      <c r="F8" s="193"/>
      <c r="G8" s="193"/>
      <c r="H8" s="193"/>
      <c r="I8" s="193"/>
      <c r="J8" s="193"/>
      <c r="K8" s="193"/>
      <c r="L8" s="193"/>
      <c r="M8" s="193"/>
      <c r="N8" s="193"/>
      <c r="O8" s="193"/>
      <c r="P8" s="193"/>
      <c r="Q8" s="193"/>
      <c r="R8" s="193"/>
      <c r="S8" s="193"/>
      <c r="T8" s="193"/>
      <c r="U8" s="193"/>
      <c r="V8" s="193"/>
      <c r="W8" s="193"/>
      <c r="X8" s="193"/>
    </row>
    <row r="9" customFormat="false" ht="15" hidden="false" customHeight="false" outlineLevel="0" collapsed="false">
      <c r="A9" s="210"/>
      <c r="B9" s="211"/>
      <c r="C9" s="102"/>
      <c r="D9" s="212"/>
      <c r="E9" s="193"/>
      <c r="F9" s="193"/>
      <c r="G9" s="193"/>
      <c r="H9" s="193"/>
      <c r="I9" s="193"/>
      <c r="J9" s="193"/>
      <c r="K9" s="193"/>
      <c r="L9" s="193"/>
      <c r="M9" s="193"/>
      <c r="N9" s="193"/>
      <c r="O9" s="193"/>
      <c r="P9" s="193"/>
      <c r="Q9" s="193"/>
      <c r="R9" s="193"/>
      <c r="S9" s="193"/>
      <c r="T9" s="193"/>
      <c r="U9" s="193"/>
      <c r="V9" s="193"/>
      <c r="W9" s="193"/>
      <c r="X9" s="193"/>
    </row>
    <row r="10" customFormat="false" ht="15" hidden="false" customHeight="false" outlineLevel="0" collapsed="false">
      <c r="A10" s="213" t="s">
        <v>1502</v>
      </c>
      <c r="B10" s="214" t="s">
        <v>1514</v>
      </c>
      <c r="C10" s="215" t="s">
        <v>1515</v>
      </c>
      <c r="D10" s="216"/>
      <c r="E10" s="193"/>
      <c r="F10" s="193"/>
      <c r="G10" s="193"/>
      <c r="H10" s="193"/>
      <c r="I10" s="193"/>
      <c r="J10" s="193"/>
      <c r="K10" s="193"/>
      <c r="L10" s="193"/>
      <c r="M10" s="193"/>
      <c r="N10" s="193"/>
      <c r="O10" s="193"/>
      <c r="P10" s="193"/>
      <c r="Q10" s="193"/>
      <c r="R10" s="193"/>
      <c r="S10" s="193"/>
      <c r="T10" s="193"/>
      <c r="U10" s="193"/>
      <c r="V10" s="193"/>
      <c r="W10" s="193"/>
      <c r="X10" s="193"/>
    </row>
    <row r="11" customFormat="false" ht="15" hidden="false" customHeight="false" outlineLevel="0" collapsed="false">
      <c r="A11" s="217"/>
      <c r="B11" s="218" t="s">
        <v>1516</v>
      </c>
      <c r="C11" s="204" t="s">
        <v>1517</v>
      </c>
      <c r="D11" s="205" t="n">
        <v>0.074</v>
      </c>
      <c r="E11" s="193"/>
      <c r="F11" s="193"/>
      <c r="G11" s="193"/>
      <c r="H11" s="193"/>
      <c r="I11" s="193"/>
      <c r="J11" s="193"/>
      <c r="K11" s="193"/>
      <c r="L11" s="193"/>
      <c r="M11" s="193"/>
      <c r="N11" s="193"/>
      <c r="O11" s="193"/>
      <c r="P11" s="193"/>
      <c r="Q11" s="193"/>
      <c r="R11" s="193"/>
      <c r="S11" s="193"/>
      <c r="T11" s="193"/>
      <c r="U11" s="193"/>
      <c r="V11" s="193"/>
      <c r="W11" s="193"/>
      <c r="X11" s="193"/>
    </row>
    <row r="12" customFormat="false" ht="15" hidden="false" customHeight="false" outlineLevel="0" collapsed="false">
      <c r="A12" s="206"/>
      <c r="B12" s="219"/>
      <c r="C12" s="220" t="s">
        <v>1518</v>
      </c>
      <c r="D12" s="209" t="n">
        <f aca="false">SUM(D11)</f>
        <v>0.074</v>
      </c>
      <c r="E12" s="193"/>
      <c r="F12" s="193"/>
      <c r="G12" s="193"/>
      <c r="H12" s="193"/>
      <c r="I12" s="193"/>
      <c r="J12" s="193"/>
      <c r="K12" s="193"/>
      <c r="L12" s="193"/>
      <c r="M12" s="193"/>
      <c r="N12" s="193"/>
      <c r="O12" s="193"/>
      <c r="P12" s="193"/>
      <c r="Q12" s="193"/>
      <c r="R12" s="193"/>
      <c r="S12" s="193"/>
      <c r="T12" s="193"/>
      <c r="U12" s="193"/>
      <c r="V12" s="193"/>
      <c r="W12" s="193"/>
      <c r="X12" s="193"/>
    </row>
    <row r="13" customFormat="false" ht="15" hidden="false" customHeight="false" outlineLevel="0" collapsed="false">
      <c r="A13" s="210"/>
      <c r="B13" s="211"/>
      <c r="C13" s="102"/>
      <c r="D13" s="212"/>
      <c r="E13" s="193"/>
      <c r="F13" s="193"/>
      <c r="G13" s="193"/>
      <c r="H13" s="193"/>
      <c r="I13" s="193"/>
      <c r="J13" s="193"/>
      <c r="K13" s="193"/>
      <c r="L13" s="193"/>
      <c r="M13" s="193"/>
      <c r="N13" s="193"/>
      <c r="O13" s="193"/>
      <c r="P13" s="193"/>
      <c r="Q13" s="193"/>
      <c r="R13" s="193"/>
      <c r="S13" s="193"/>
      <c r="T13" s="193"/>
      <c r="U13" s="193"/>
      <c r="V13" s="193"/>
      <c r="W13" s="193"/>
      <c r="X13" s="193"/>
    </row>
    <row r="14" customFormat="false" ht="15" hidden="false" customHeight="false" outlineLevel="0" collapsed="false">
      <c r="A14" s="213" t="s">
        <v>1502</v>
      </c>
      <c r="B14" s="221" t="s">
        <v>1519</v>
      </c>
      <c r="C14" s="222" t="s">
        <v>1520</v>
      </c>
      <c r="D14" s="223"/>
      <c r="E14" s="193"/>
      <c r="F14" s="193"/>
      <c r="G14" s="193"/>
      <c r="H14" s="193"/>
      <c r="I14" s="193"/>
      <c r="J14" s="193"/>
      <c r="K14" s="193"/>
      <c r="L14" s="193"/>
      <c r="M14" s="193"/>
      <c r="N14" s="193"/>
      <c r="O14" s="193"/>
      <c r="P14" s="193"/>
      <c r="Q14" s="193"/>
      <c r="R14" s="193"/>
      <c r="S14" s="193"/>
      <c r="T14" s="193"/>
      <c r="U14" s="193"/>
      <c r="V14" s="193"/>
      <c r="W14" s="193"/>
      <c r="X14" s="193"/>
    </row>
    <row r="15" customFormat="false" ht="15" hidden="false" customHeight="false" outlineLevel="0" collapsed="false">
      <c r="A15" s="217"/>
      <c r="B15" s="203" t="s">
        <v>1521</v>
      </c>
      <c r="C15" s="224" t="s">
        <v>1522</v>
      </c>
      <c r="D15" s="225" t="n">
        <v>0.0065</v>
      </c>
      <c r="E15" s="193"/>
      <c r="F15" s="193"/>
      <c r="G15" s="193"/>
      <c r="H15" s="193"/>
      <c r="I15" s="193"/>
      <c r="J15" s="193"/>
      <c r="K15" s="193"/>
      <c r="L15" s="193"/>
      <c r="M15" s="193"/>
      <c r="N15" s="193"/>
      <c r="O15" s="193"/>
      <c r="P15" s="193"/>
      <c r="Q15" s="193"/>
      <c r="R15" s="193"/>
      <c r="S15" s="193"/>
      <c r="T15" s="193"/>
      <c r="U15" s="193"/>
      <c r="V15" s="193"/>
      <c r="W15" s="193"/>
      <c r="X15" s="193"/>
    </row>
    <row r="16" customFormat="false" ht="15" hidden="false" customHeight="false" outlineLevel="0" collapsed="false">
      <c r="A16" s="217"/>
      <c r="B16" s="203" t="s">
        <v>1523</v>
      </c>
      <c r="C16" s="224" t="s">
        <v>1524</v>
      </c>
      <c r="D16" s="225" t="n">
        <v>0.03</v>
      </c>
      <c r="E16" s="193"/>
      <c r="F16" s="193"/>
      <c r="G16" s="193"/>
      <c r="H16" s="193"/>
      <c r="I16" s="193"/>
      <c r="J16" s="193"/>
      <c r="K16" s="193"/>
      <c r="L16" s="193"/>
      <c r="M16" s="193"/>
      <c r="N16" s="193"/>
      <c r="O16" s="193"/>
      <c r="P16" s="193"/>
      <c r="Q16" s="193"/>
      <c r="R16" s="193"/>
      <c r="S16" s="193"/>
      <c r="T16" s="193"/>
      <c r="U16" s="193"/>
      <c r="V16" s="193"/>
      <c r="W16" s="193"/>
      <c r="X16" s="193"/>
    </row>
    <row r="17" customFormat="false" ht="15" hidden="false" customHeight="false" outlineLevel="0" collapsed="false">
      <c r="A17" s="217"/>
      <c r="B17" s="203" t="s">
        <v>1525</v>
      </c>
      <c r="C17" s="224" t="s">
        <v>1526</v>
      </c>
      <c r="D17" s="225" t="n">
        <v>0.04</v>
      </c>
      <c r="E17" s="193"/>
      <c r="F17" s="193"/>
      <c r="G17" s="193"/>
      <c r="H17" s="193"/>
      <c r="I17" s="193"/>
      <c r="J17" s="193"/>
      <c r="K17" s="193"/>
      <c r="L17" s="193"/>
      <c r="M17" s="193"/>
      <c r="N17" s="193"/>
      <c r="O17" s="193"/>
      <c r="P17" s="193"/>
      <c r="Q17" s="193"/>
      <c r="R17" s="193"/>
      <c r="S17" s="193"/>
      <c r="T17" s="193"/>
      <c r="U17" s="193"/>
      <c r="V17" s="193"/>
      <c r="W17" s="193"/>
      <c r="X17" s="193"/>
    </row>
    <row r="18" customFormat="false" ht="15" hidden="false" customHeight="false" outlineLevel="0" collapsed="false">
      <c r="A18" s="210"/>
      <c r="B18" s="226" t="s">
        <v>1527</v>
      </c>
      <c r="C18" s="227" t="s">
        <v>1528</v>
      </c>
      <c r="D18" s="228" t="n">
        <v>0.045</v>
      </c>
      <c r="E18" s="193"/>
      <c r="F18" s="193"/>
      <c r="G18" s="193"/>
      <c r="H18" s="193"/>
      <c r="I18" s="193"/>
      <c r="J18" s="193"/>
      <c r="K18" s="193"/>
      <c r="L18" s="193"/>
      <c r="M18" s="193"/>
      <c r="N18" s="193"/>
      <c r="O18" s="193"/>
      <c r="P18" s="193"/>
      <c r="Q18" s="193"/>
      <c r="R18" s="193"/>
      <c r="S18" s="193"/>
      <c r="T18" s="193"/>
      <c r="U18" s="193"/>
      <c r="V18" s="193"/>
      <c r="W18" s="193"/>
      <c r="X18" s="193"/>
    </row>
    <row r="19" customFormat="false" ht="15" hidden="false" customHeight="false" outlineLevel="0" collapsed="false">
      <c r="A19" s="206"/>
      <c r="B19" s="229"/>
      <c r="C19" s="220" t="s">
        <v>1529</v>
      </c>
      <c r="D19" s="209" t="n">
        <f aca="false">SUM(D15:D18)</f>
        <v>0.1215</v>
      </c>
      <c r="E19" s="193"/>
      <c r="F19" s="193"/>
      <c r="G19" s="193"/>
      <c r="H19" s="193"/>
      <c r="I19" s="193"/>
      <c r="J19" s="193"/>
      <c r="K19" s="193"/>
      <c r="L19" s="193"/>
      <c r="M19" s="193"/>
      <c r="N19" s="193"/>
      <c r="O19" s="193"/>
      <c r="P19" s="193"/>
      <c r="Q19" s="193"/>
      <c r="R19" s="193"/>
      <c r="S19" s="193"/>
      <c r="T19" s="193"/>
      <c r="U19" s="193"/>
      <c r="V19" s="193"/>
      <c r="W19" s="193"/>
      <c r="X19" s="193"/>
    </row>
    <row r="20" customFormat="false" ht="15" hidden="false" customHeight="false" outlineLevel="0" collapsed="false">
      <c r="A20" s="210"/>
      <c r="B20" s="230"/>
      <c r="C20" s="211"/>
      <c r="D20" s="231"/>
      <c r="E20" s="193"/>
      <c r="F20" s="193"/>
      <c r="G20" s="193"/>
      <c r="H20" s="193"/>
      <c r="I20" s="193"/>
      <c r="J20" s="193"/>
      <c r="K20" s="193"/>
      <c r="L20" s="193"/>
      <c r="M20" s="193"/>
      <c r="N20" s="193"/>
      <c r="O20" s="193"/>
      <c r="P20" s="193"/>
      <c r="Q20" s="193"/>
      <c r="R20" s="193"/>
      <c r="S20" s="193"/>
      <c r="T20" s="193"/>
      <c r="U20" s="193"/>
      <c r="V20" s="193"/>
      <c r="W20" s="193"/>
      <c r="X20" s="193"/>
    </row>
    <row r="21" customFormat="false" ht="15.75" hidden="false" customHeight="true" outlineLevel="0" collapsed="false">
      <c r="A21" s="213" t="s">
        <v>1502</v>
      </c>
      <c r="B21" s="221" t="s">
        <v>1530</v>
      </c>
      <c r="C21" s="222" t="s">
        <v>1531</v>
      </c>
      <c r="D21" s="223"/>
      <c r="E21" s="193"/>
      <c r="F21" s="193"/>
      <c r="G21" s="193"/>
      <c r="H21" s="193"/>
      <c r="I21" s="193"/>
      <c r="J21" s="193"/>
      <c r="K21" s="193"/>
      <c r="L21" s="193"/>
      <c r="M21" s="193"/>
      <c r="N21" s="193"/>
      <c r="O21" s="193"/>
      <c r="P21" s="193"/>
      <c r="Q21" s="193"/>
      <c r="R21" s="193"/>
      <c r="S21" s="193"/>
      <c r="T21" s="193"/>
      <c r="U21" s="193"/>
      <c r="V21" s="193"/>
      <c r="W21" s="193"/>
      <c r="X21" s="193"/>
    </row>
    <row r="22" customFormat="false" ht="15.75" hidden="false" customHeight="true" outlineLevel="0" collapsed="false">
      <c r="A22" s="232"/>
      <c r="B22" s="233"/>
      <c r="C22" s="227" t="s">
        <v>1532</v>
      </c>
      <c r="D22" s="225" t="n">
        <v>0.0123</v>
      </c>
      <c r="E22" s="193"/>
      <c r="F22" s="193"/>
      <c r="G22" s="193"/>
      <c r="H22" s="193"/>
      <c r="I22" s="193"/>
      <c r="J22" s="193"/>
      <c r="K22" s="193"/>
      <c r="L22" s="193"/>
      <c r="M22" s="193"/>
      <c r="N22" s="193"/>
      <c r="O22" s="193"/>
      <c r="P22" s="193"/>
      <c r="Q22" s="193"/>
      <c r="R22" s="193"/>
      <c r="S22" s="193"/>
      <c r="T22" s="193"/>
      <c r="U22" s="193"/>
      <c r="V22" s="193"/>
      <c r="W22" s="193"/>
      <c r="X22" s="193"/>
    </row>
    <row r="23" customFormat="false" ht="15.75" hidden="false" customHeight="true" outlineLevel="0" collapsed="false">
      <c r="A23" s="234"/>
      <c r="B23" s="208"/>
      <c r="C23" s="220" t="s">
        <v>1533</v>
      </c>
      <c r="D23" s="235" t="n">
        <f aca="false">SUM(D22)</f>
        <v>0.0123</v>
      </c>
      <c r="E23" s="193"/>
      <c r="F23" s="193"/>
      <c r="G23" s="193"/>
      <c r="H23" s="193"/>
      <c r="I23" s="193"/>
      <c r="J23" s="193"/>
      <c r="K23" s="193"/>
      <c r="L23" s="193"/>
      <c r="M23" s="193"/>
      <c r="N23" s="193"/>
      <c r="O23" s="193"/>
      <c r="P23" s="193"/>
      <c r="Q23" s="193"/>
      <c r="R23" s="193"/>
      <c r="S23" s="193"/>
      <c r="T23" s="193"/>
      <c r="U23" s="193"/>
      <c r="V23" s="193"/>
      <c r="W23" s="193"/>
      <c r="X23" s="193"/>
    </row>
    <row r="24" customFormat="false" ht="15.75" hidden="false" customHeight="true" outlineLevel="0" collapsed="false">
      <c r="A24" s="236"/>
      <c r="B24" s="237"/>
      <c r="C24" s="238"/>
      <c r="D24" s="239"/>
      <c r="E24" s="193"/>
      <c r="F24" s="193"/>
      <c r="G24" s="193"/>
      <c r="H24" s="193"/>
      <c r="I24" s="193"/>
      <c r="J24" s="193"/>
      <c r="K24" s="193"/>
      <c r="L24" s="193"/>
      <c r="M24" s="193"/>
      <c r="N24" s="193"/>
      <c r="O24" s="193"/>
      <c r="P24" s="193"/>
      <c r="Q24" s="193"/>
      <c r="R24" s="193"/>
      <c r="S24" s="193"/>
      <c r="T24" s="193"/>
      <c r="U24" s="193"/>
      <c r="V24" s="193"/>
      <c r="W24" s="193"/>
      <c r="X24" s="193"/>
    </row>
    <row r="25" customFormat="false" ht="15.75" hidden="false" customHeight="true" outlineLevel="0" collapsed="false">
      <c r="A25" s="240" t="s">
        <v>1534</v>
      </c>
      <c r="B25" s="240"/>
      <c r="C25" s="240"/>
      <c r="D25" s="240"/>
      <c r="E25" s="193"/>
      <c r="F25" s="193"/>
      <c r="G25" s="193"/>
      <c r="H25" s="193"/>
      <c r="I25" s="193"/>
      <c r="J25" s="193"/>
      <c r="K25" s="193"/>
      <c r="L25" s="193"/>
      <c r="M25" s="193"/>
      <c r="N25" s="193"/>
      <c r="O25" s="193"/>
      <c r="P25" s="193"/>
      <c r="Q25" s="193"/>
      <c r="R25" s="193"/>
      <c r="S25" s="193"/>
      <c r="T25" s="193"/>
      <c r="U25" s="193"/>
      <c r="V25" s="193"/>
      <c r="W25" s="193"/>
      <c r="X25" s="193"/>
    </row>
    <row r="26" customFormat="false" ht="15.75" hidden="false" customHeight="true" outlineLevel="0" collapsed="false">
      <c r="A26" s="241" t="s">
        <v>1535</v>
      </c>
      <c r="B26" s="241"/>
      <c r="C26" s="241"/>
      <c r="D26" s="242" t="n">
        <f aca="false">((((1+D8)*(1+D23)*(1+D12))/(1-D19)-1))</f>
        <v>0.3151716329</v>
      </c>
      <c r="E26" s="193"/>
      <c r="F26" s="193"/>
      <c r="G26" s="193"/>
      <c r="H26" s="193"/>
      <c r="I26" s="193"/>
      <c r="J26" s="193"/>
      <c r="K26" s="193"/>
      <c r="L26" s="193"/>
      <c r="M26" s="193"/>
      <c r="N26" s="193"/>
      <c r="O26" s="193"/>
      <c r="P26" s="193"/>
      <c r="Q26" s="193"/>
      <c r="R26" s="193"/>
      <c r="S26" s="193"/>
      <c r="T26" s="193"/>
      <c r="U26" s="193"/>
      <c r="V26" s="193"/>
      <c r="W26" s="193"/>
      <c r="X26" s="193"/>
    </row>
  </sheetData>
  <mergeCells count="4">
    <mergeCell ref="A1:D1"/>
    <mergeCell ref="A2:D2"/>
    <mergeCell ref="A25:D25"/>
    <mergeCell ref="A26:C26"/>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Z45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 min="1" style="0" width="16.7397959183673"/>
    <col collapsed="false" hidden="false" max="2" min="2" style="0" width="12.9591836734694"/>
    <col collapsed="false" hidden="false" max="3" min="3" style="0" width="66.4183673469388"/>
    <col collapsed="false" hidden="false" max="4" min="4" style="0" width="11.4744897959184"/>
    <col collapsed="false" hidden="false" max="9" min="5" style="0" width="14.1734693877551"/>
    <col collapsed="false" hidden="false" max="10" min="10" style="0" width="19.0357142857143"/>
    <col collapsed="false" hidden="false" max="11" min="11" style="0" width="18.0867346938776"/>
    <col collapsed="false" hidden="false" max="1025" min="12" style="0" width="14.1734693877551"/>
  </cols>
  <sheetData>
    <row r="1" customFormat="false" ht="15" hidden="false" customHeight="false" outlineLevel="0" collapsed="false">
      <c r="A1" s="276" t="s">
        <v>1552</v>
      </c>
      <c r="B1" s="276"/>
      <c r="C1" s="276"/>
      <c r="D1" s="276"/>
      <c r="E1" s="276"/>
      <c r="F1" s="276"/>
      <c r="G1" s="276"/>
      <c r="H1" s="276"/>
      <c r="I1" s="276"/>
      <c r="J1" s="277" t="s">
        <v>1553</v>
      </c>
      <c r="K1" s="277"/>
    </row>
    <row r="2" customFormat="false" ht="15" hidden="false" customHeight="false" outlineLevel="0" collapsed="false">
      <c r="A2" s="276" t="s">
        <v>1554</v>
      </c>
      <c r="B2" s="276"/>
      <c r="C2" s="276"/>
      <c r="D2" s="276"/>
      <c r="E2" s="276"/>
      <c r="F2" s="276"/>
      <c r="G2" s="276"/>
      <c r="H2" s="276"/>
      <c r="I2" s="276"/>
      <c r="J2" s="277" t="s">
        <v>1555</v>
      </c>
      <c r="K2" s="277"/>
    </row>
    <row r="3" customFormat="false" ht="15" hidden="false" customHeight="true" outlineLevel="0" collapsed="false">
      <c r="A3" s="237" t="s">
        <v>418</v>
      </c>
      <c r="B3" s="237" t="s">
        <v>419</v>
      </c>
      <c r="C3" s="278" t="s">
        <v>420</v>
      </c>
      <c r="D3" s="237" t="s">
        <v>421</v>
      </c>
      <c r="E3" s="279" t="s">
        <v>1556</v>
      </c>
      <c r="F3" s="279" t="s">
        <v>1557</v>
      </c>
      <c r="G3" s="237" t="s">
        <v>424</v>
      </c>
      <c r="H3" s="237"/>
      <c r="I3" s="237" t="s">
        <v>1558</v>
      </c>
      <c r="J3" s="280" t="s">
        <v>1559</v>
      </c>
      <c r="K3" s="280" t="s">
        <v>1560</v>
      </c>
    </row>
    <row r="4" customFormat="false" ht="15" hidden="false" customHeight="false" outlineLevel="0" collapsed="false">
      <c r="A4" s="237"/>
      <c r="B4" s="237"/>
      <c r="C4" s="237"/>
      <c r="D4" s="237"/>
      <c r="E4" s="279" t="s">
        <v>1561</v>
      </c>
      <c r="F4" s="279" t="s">
        <v>1561</v>
      </c>
      <c r="G4" s="279" t="s">
        <v>1561</v>
      </c>
      <c r="H4" s="279" t="s">
        <v>1562</v>
      </c>
      <c r="I4" s="237"/>
      <c r="J4" s="237"/>
      <c r="K4" s="237"/>
    </row>
    <row r="5" customFormat="false" ht="15" hidden="false" customHeight="false" outlineLevel="0" collapsed="false">
      <c r="A5" s="281" t="n">
        <v>40818</v>
      </c>
      <c r="B5" s="281" t="s">
        <v>431</v>
      </c>
      <c r="C5" s="282" t="s">
        <v>439</v>
      </c>
      <c r="D5" s="281" t="s">
        <v>433</v>
      </c>
      <c r="E5" s="283" t="n">
        <v>4.0524</v>
      </c>
      <c r="F5" s="284" t="n">
        <v>5777.56</v>
      </c>
      <c r="G5" s="284" t="n">
        <v>23412.98</v>
      </c>
      <c r="H5" s="284" t="n">
        <v>23412.98</v>
      </c>
      <c r="I5" s="285" t="n">
        <v>0.1166</v>
      </c>
      <c r="J5" s="284" t="n">
        <v>23412.98</v>
      </c>
      <c r="K5" s="285" t="n">
        <v>0.1166</v>
      </c>
    </row>
    <row r="6" customFormat="false" ht="15" hidden="false" customHeight="false" outlineLevel="0" collapsed="false">
      <c r="A6" s="281" t="s">
        <v>1563</v>
      </c>
      <c r="B6" s="281" t="s">
        <v>427</v>
      </c>
      <c r="C6" s="282" t="s">
        <v>907</v>
      </c>
      <c r="D6" s="281" t="s">
        <v>474</v>
      </c>
      <c r="E6" s="283" t="n">
        <v>170.184</v>
      </c>
      <c r="F6" s="281" t="n">
        <v>92.23</v>
      </c>
      <c r="G6" s="284" t="n">
        <v>15696.07</v>
      </c>
      <c r="H6" s="284" t="n">
        <v>15696.07</v>
      </c>
      <c r="I6" s="285" t="n">
        <v>0.0782</v>
      </c>
      <c r="J6" s="284" t="n">
        <v>39109.05</v>
      </c>
      <c r="K6" s="285" t="n">
        <v>0.1947</v>
      </c>
    </row>
    <row r="7" customFormat="false" ht="15" hidden="false" customHeight="false" outlineLevel="0" collapsed="false">
      <c r="A7" s="281" t="s">
        <v>1564</v>
      </c>
      <c r="B7" s="281" t="s">
        <v>427</v>
      </c>
      <c r="C7" s="282" t="s">
        <v>923</v>
      </c>
      <c r="D7" s="281" t="s">
        <v>451</v>
      </c>
      <c r="E7" s="283" t="n">
        <v>31.02</v>
      </c>
      <c r="F7" s="281" t="n">
        <v>287</v>
      </c>
      <c r="G7" s="284" t="n">
        <v>8902.74</v>
      </c>
      <c r="H7" s="284" t="n">
        <v>8902.74</v>
      </c>
      <c r="I7" s="285" t="n">
        <v>0.0443</v>
      </c>
      <c r="J7" s="284" t="n">
        <v>48011.79</v>
      </c>
      <c r="K7" s="285" t="n">
        <v>0.2391</v>
      </c>
    </row>
    <row r="8" customFormat="false" ht="15" hidden="false" customHeight="false" outlineLevel="0" collapsed="false">
      <c r="A8" s="281" t="s">
        <v>1565</v>
      </c>
      <c r="B8" s="281" t="s">
        <v>427</v>
      </c>
      <c r="C8" s="282" t="s">
        <v>1566</v>
      </c>
      <c r="D8" s="281" t="s">
        <v>526</v>
      </c>
      <c r="E8" s="283" t="n">
        <v>586.0534576</v>
      </c>
      <c r="F8" s="281" t="n">
        <v>11.85</v>
      </c>
      <c r="G8" s="284" t="n">
        <v>6944.73</v>
      </c>
      <c r="H8" s="284" t="n">
        <v>6944.73</v>
      </c>
      <c r="I8" s="285" t="n">
        <v>0.0346</v>
      </c>
      <c r="J8" s="284" t="n">
        <v>54956.53</v>
      </c>
      <c r="K8" s="285" t="n">
        <v>0.2737</v>
      </c>
    </row>
    <row r="9" customFormat="false" ht="15" hidden="false" customHeight="false" outlineLevel="0" collapsed="false">
      <c r="A9" s="281" t="n">
        <v>1525</v>
      </c>
      <c r="B9" s="281" t="s">
        <v>431</v>
      </c>
      <c r="C9" s="282" t="s">
        <v>564</v>
      </c>
      <c r="D9" s="281" t="s">
        <v>469</v>
      </c>
      <c r="E9" s="283" t="n">
        <v>14.7615</v>
      </c>
      <c r="F9" s="281" t="n">
        <v>430.55</v>
      </c>
      <c r="G9" s="284" t="n">
        <v>6355.56</v>
      </c>
      <c r="H9" s="284" t="n">
        <v>6355.56</v>
      </c>
      <c r="I9" s="285" t="n">
        <v>0.0316</v>
      </c>
      <c r="J9" s="284" t="n">
        <v>61312.09</v>
      </c>
      <c r="K9" s="285" t="n">
        <v>0.3053</v>
      </c>
    </row>
    <row r="10" customFormat="false" ht="15" hidden="false" customHeight="false" outlineLevel="0" collapsed="false">
      <c r="A10" s="281" t="s">
        <v>1567</v>
      </c>
      <c r="B10" s="281" t="s">
        <v>427</v>
      </c>
      <c r="C10" s="282" t="s">
        <v>711</v>
      </c>
      <c r="D10" s="281" t="s">
        <v>451</v>
      </c>
      <c r="E10" s="283" t="n">
        <v>117.6</v>
      </c>
      <c r="F10" s="281" t="n">
        <v>48.09</v>
      </c>
      <c r="G10" s="284" t="n">
        <v>5655.38</v>
      </c>
      <c r="H10" s="284" t="n">
        <v>5655.38</v>
      </c>
      <c r="I10" s="285" t="n">
        <v>0.0282</v>
      </c>
      <c r="J10" s="284" t="n">
        <v>66967.48</v>
      </c>
      <c r="K10" s="285" t="n">
        <v>0.3335</v>
      </c>
    </row>
    <row r="11" customFormat="false" ht="15" hidden="false" customHeight="false" outlineLevel="0" collapsed="false">
      <c r="A11" s="281" t="n">
        <v>40598</v>
      </c>
      <c r="B11" s="281" t="s">
        <v>431</v>
      </c>
      <c r="C11" s="282" t="s">
        <v>644</v>
      </c>
      <c r="D11" s="281" t="s">
        <v>60</v>
      </c>
      <c r="E11" s="283" t="n">
        <v>559.98</v>
      </c>
      <c r="F11" s="281" t="n">
        <v>8.79</v>
      </c>
      <c r="G11" s="284" t="n">
        <v>4922.22</v>
      </c>
      <c r="H11" s="284" t="n">
        <v>4922.22</v>
      </c>
      <c r="I11" s="285" t="n">
        <v>0.0245</v>
      </c>
      <c r="J11" s="284" t="n">
        <v>71889.7</v>
      </c>
      <c r="K11" s="285" t="n">
        <v>0.358</v>
      </c>
    </row>
    <row r="12" customFormat="false" ht="15" hidden="false" customHeight="false" outlineLevel="0" collapsed="false">
      <c r="A12" s="281" t="n">
        <v>6111</v>
      </c>
      <c r="B12" s="281" t="s">
        <v>431</v>
      </c>
      <c r="C12" s="282" t="s">
        <v>1568</v>
      </c>
      <c r="D12" s="281" t="s">
        <v>526</v>
      </c>
      <c r="E12" s="283" t="n">
        <v>398.4412455</v>
      </c>
      <c r="F12" s="281" t="n">
        <v>11.85</v>
      </c>
      <c r="G12" s="284" t="n">
        <v>4721.53</v>
      </c>
      <c r="H12" s="284" t="n">
        <v>4721.53</v>
      </c>
      <c r="I12" s="285" t="n">
        <v>0.0235</v>
      </c>
      <c r="J12" s="284" t="n">
        <v>76611.23</v>
      </c>
      <c r="K12" s="285" t="n">
        <v>0.3815</v>
      </c>
    </row>
    <row r="13" customFormat="false" ht="15" hidden="false" customHeight="false" outlineLevel="0" collapsed="false">
      <c r="A13" s="281" t="s">
        <v>1569</v>
      </c>
      <c r="B13" s="281" t="s">
        <v>427</v>
      </c>
      <c r="C13" s="282" t="s">
        <v>813</v>
      </c>
      <c r="D13" s="281" t="s">
        <v>451</v>
      </c>
      <c r="E13" s="283" t="n">
        <v>160.24575</v>
      </c>
      <c r="F13" s="281" t="n">
        <v>29.26</v>
      </c>
      <c r="G13" s="284" t="n">
        <v>4688.79</v>
      </c>
      <c r="H13" s="284" t="n">
        <v>4688.79</v>
      </c>
      <c r="I13" s="285" t="n">
        <v>0.0233</v>
      </c>
      <c r="J13" s="284" t="n">
        <v>81300.02</v>
      </c>
      <c r="K13" s="285" t="n">
        <v>0.4048</v>
      </c>
    </row>
    <row r="14" customFormat="false" ht="15" hidden="false" customHeight="false" outlineLevel="0" collapsed="false">
      <c r="A14" s="281" t="n">
        <v>7156</v>
      </c>
      <c r="B14" s="281" t="s">
        <v>431</v>
      </c>
      <c r="C14" s="282" t="s">
        <v>620</v>
      </c>
      <c r="D14" s="281" t="s">
        <v>451</v>
      </c>
      <c r="E14" s="283" t="n">
        <v>126.2201263</v>
      </c>
      <c r="F14" s="281" t="n">
        <v>36.83</v>
      </c>
      <c r="G14" s="284" t="n">
        <v>4648.69</v>
      </c>
      <c r="H14" s="284" t="n">
        <v>4648.69</v>
      </c>
      <c r="I14" s="285" t="n">
        <v>0.0231</v>
      </c>
      <c r="J14" s="284" t="n">
        <v>85948.71</v>
      </c>
      <c r="K14" s="285" t="n">
        <v>0.428</v>
      </c>
    </row>
    <row r="15" customFormat="false" ht="15" hidden="false" customHeight="false" outlineLevel="0" collapsed="false">
      <c r="A15" s="281" t="s">
        <v>1570</v>
      </c>
      <c r="B15" s="281" t="s">
        <v>427</v>
      </c>
      <c r="C15" s="282" t="s">
        <v>903</v>
      </c>
      <c r="D15" s="281" t="s">
        <v>451</v>
      </c>
      <c r="E15" s="283" t="n">
        <v>170.184</v>
      </c>
      <c r="F15" s="281" t="n">
        <v>26.53</v>
      </c>
      <c r="G15" s="284" t="n">
        <v>4514.98</v>
      </c>
      <c r="H15" s="284" t="n">
        <v>4514.98</v>
      </c>
      <c r="I15" s="285" t="n">
        <v>0.0225</v>
      </c>
      <c r="J15" s="284" t="n">
        <v>90463.69</v>
      </c>
      <c r="K15" s="285" t="n">
        <v>0.4505</v>
      </c>
    </row>
    <row r="16" customFormat="false" ht="15" hidden="false" customHeight="false" outlineLevel="0" collapsed="false">
      <c r="A16" s="281" t="n">
        <v>4750</v>
      </c>
      <c r="B16" s="281" t="s">
        <v>431</v>
      </c>
      <c r="C16" s="282" t="s">
        <v>1571</v>
      </c>
      <c r="D16" s="281" t="s">
        <v>526</v>
      </c>
      <c r="E16" s="281" t="n">
        <v>210.0389155</v>
      </c>
      <c r="F16" s="281" t="n">
        <v>17.92</v>
      </c>
      <c r="G16" s="284" t="n">
        <v>3763.9</v>
      </c>
      <c r="H16" s="284" t="n">
        <v>3763.9</v>
      </c>
      <c r="I16" s="285" t="n">
        <v>0.0187</v>
      </c>
      <c r="J16" s="284" t="n">
        <v>94227.59</v>
      </c>
      <c r="K16" s="285" t="n">
        <v>0.4692</v>
      </c>
    </row>
    <row r="17" customFormat="false" ht="15" hidden="false" customHeight="false" outlineLevel="0" collapsed="false">
      <c r="A17" s="281" t="s">
        <v>1572</v>
      </c>
      <c r="B17" s="281" t="s">
        <v>427</v>
      </c>
      <c r="C17" s="282" t="s">
        <v>1573</v>
      </c>
      <c r="D17" s="281" t="s">
        <v>479</v>
      </c>
      <c r="E17" s="283" t="n">
        <v>6600.2591696</v>
      </c>
      <c r="F17" s="281" t="n">
        <v>0.57</v>
      </c>
      <c r="G17" s="284" t="n">
        <v>3762.15</v>
      </c>
      <c r="H17" s="284" t="n">
        <v>3762.15</v>
      </c>
      <c r="I17" s="285" t="n">
        <v>0.0187</v>
      </c>
      <c r="J17" s="284" t="n">
        <v>97989.73</v>
      </c>
      <c r="K17" s="285" t="n">
        <v>0.4879</v>
      </c>
    </row>
    <row r="18" customFormat="false" ht="15" hidden="false" customHeight="false" outlineLevel="0" collapsed="false">
      <c r="A18" s="281" t="n">
        <v>37592</v>
      </c>
      <c r="B18" s="281" t="s">
        <v>431</v>
      </c>
      <c r="C18" s="282" t="s">
        <v>781</v>
      </c>
      <c r="D18" s="281" t="s">
        <v>8</v>
      </c>
      <c r="E18" s="284" t="n">
        <v>1559.376</v>
      </c>
      <c r="F18" s="281" t="n">
        <v>2</v>
      </c>
      <c r="G18" s="284" t="n">
        <v>3118.75</v>
      </c>
      <c r="H18" s="284" t="n">
        <v>3118.75</v>
      </c>
      <c r="I18" s="285" t="n">
        <v>0.0155</v>
      </c>
      <c r="J18" s="284" t="n">
        <v>101108.49</v>
      </c>
      <c r="K18" s="285" t="n">
        <v>0.5035</v>
      </c>
    </row>
    <row r="19" customFormat="false" ht="15" hidden="false" customHeight="false" outlineLevel="0" collapsed="false">
      <c r="A19" s="281" t="n">
        <v>4783</v>
      </c>
      <c r="B19" s="281" t="s">
        <v>431</v>
      </c>
      <c r="C19" s="282" t="s">
        <v>1574</v>
      </c>
      <c r="D19" s="281" t="s">
        <v>526</v>
      </c>
      <c r="E19" s="283" t="n">
        <v>168.2608172</v>
      </c>
      <c r="F19" s="281" t="n">
        <v>17.92</v>
      </c>
      <c r="G19" s="284" t="n">
        <v>3015.23</v>
      </c>
      <c r="H19" s="284" t="n">
        <v>3015.23</v>
      </c>
      <c r="I19" s="285" t="n">
        <v>0.015</v>
      </c>
      <c r="J19" s="284" t="n">
        <v>104123.72</v>
      </c>
      <c r="K19" s="285" t="n">
        <v>0.5185</v>
      </c>
    </row>
    <row r="20" customFormat="false" ht="15" hidden="false" customHeight="false" outlineLevel="0" collapsed="false">
      <c r="A20" s="281" t="n">
        <v>980</v>
      </c>
      <c r="B20" s="281" t="s">
        <v>431</v>
      </c>
      <c r="C20" s="282" t="s">
        <v>1263</v>
      </c>
      <c r="D20" s="281" t="s">
        <v>31</v>
      </c>
      <c r="E20" s="283" t="n">
        <v>308.1</v>
      </c>
      <c r="F20" s="281" t="n">
        <v>8.89</v>
      </c>
      <c r="G20" s="284" t="n">
        <v>2739.01</v>
      </c>
      <c r="H20" s="284" t="n">
        <v>2739.01</v>
      </c>
      <c r="I20" s="285" t="n">
        <v>0.0136</v>
      </c>
      <c r="J20" s="284" t="n">
        <v>106862.73</v>
      </c>
      <c r="K20" s="285" t="n">
        <v>0.5321</v>
      </c>
    </row>
    <row r="21" customFormat="false" ht="15" hidden="false" customHeight="false" outlineLevel="0" collapsed="false">
      <c r="A21" s="281" t="n">
        <v>43083</v>
      </c>
      <c r="B21" s="281" t="s">
        <v>431</v>
      </c>
      <c r="C21" s="282" t="s">
        <v>663</v>
      </c>
      <c r="D21" s="281" t="s">
        <v>60</v>
      </c>
      <c r="E21" s="283" t="n">
        <v>280.56175</v>
      </c>
      <c r="F21" s="281" t="n">
        <v>9.01</v>
      </c>
      <c r="G21" s="284" t="n">
        <v>2527.86</v>
      </c>
      <c r="H21" s="284" t="n">
        <v>2527.86</v>
      </c>
      <c r="I21" s="285" t="n">
        <v>0.0126</v>
      </c>
      <c r="J21" s="284" t="n">
        <v>109390.59</v>
      </c>
      <c r="K21" s="285" t="n">
        <v>0.5447</v>
      </c>
    </row>
    <row r="22" customFormat="false" ht="15" hidden="false" customHeight="false" outlineLevel="0" collapsed="false">
      <c r="A22" s="281" t="s">
        <v>1575</v>
      </c>
      <c r="B22" s="281" t="s">
        <v>427</v>
      </c>
      <c r="C22" s="282" t="s">
        <v>1576</v>
      </c>
      <c r="D22" s="281" t="s">
        <v>526</v>
      </c>
      <c r="E22" s="283" t="n">
        <v>140.6134287</v>
      </c>
      <c r="F22" s="281" t="n">
        <v>17.92</v>
      </c>
      <c r="G22" s="284" t="n">
        <v>2519.79</v>
      </c>
      <c r="H22" s="284" t="n">
        <v>2519.79</v>
      </c>
      <c r="I22" s="285" t="n">
        <v>0.0125</v>
      </c>
      <c r="J22" s="284" t="n">
        <v>111910.38</v>
      </c>
      <c r="K22" s="285" t="n">
        <v>0.5573</v>
      </c>
    </row>
    <row r="23" customFormat="false" ht="15" hidden="false" customHeight="false" outlineLevel="0" collapsed="false">
      <c r="A23" s="281" t="n">
        <v>2696</v>
      </c>
      <c r="B23" s="281" t="s">
        <v>431</v>
      </c>
      <c r="C23" s="282" t="s">
        <v>1577</v>
      </c>
      <c r="D23" s="281" t="s">
        <v>526</v>
      </c>
      <c r="E23" s="283" t="n">
        <v>122.0616573</v>
      </c>
      <c r="F23" s="281" t="n">
        <v>17.92</v>
      </c>
      <c r="G23" s="284" t="n">
        <v>2187.34</v>
      </c>
      <c r="H23" s="284" t="n">
        <v>2187.34</v>
      </c>
      <c r="I23" s="285" t="n">
        <v>0.0109</v>
      </c>
      <c r="J23" s="284" t="n">
        <v>114097.73</v>
      </c>
      <c r="K23" s="285" t="n">
        <v>0.5681</v>
      </c>
    </row>
    <row r="24" customFormat="false" ht="15" hidden="false" customHeight="false" outlineLevel="0" collapsed="false">
      <c r="A24" s="281" t="n">
        <v>40783</v>
      </c>
      <c r="B24" s="281" t="s">
        <v>431</v>
      </c>
      <c r="C24" s="282" t="s">
        <v>732</v>
      </c>
      <c r="D24" s="281" t="s">
        <v>31</v>
      </c>
      <c r="E24" s="283" t="n">
        <v>29.757</v>
      </c>
      <c r="F24" s="281" t="n">
        <v>65.79</v>
      </c>
      <c r="G24" s="284" t="n">
        <v>1957.71</v>
      </c>
      <c r="H24" s="284" t="n">
        <v>1957.71</v>
      </c>
      <c r="I24" s="285" t="n">
        <v>0.0097</v>
      </c>
      <c r="J24" s="284" t="n">
        <v>116055.44</v>
      </c>
      <c r="K24" s="285" t="n">
        <v>0.5779</v>
      </c>
    </row>
    <row r="25" customFormat="false" ht="15" hidden="false" customHeight="false" outlineLevel="0" collapsed="false">
      <c r="A25" s="281" t="s">
        <v>1578</v>
      </c>
      <c r="B25" s="281" t="s">
        <v>427</v>
      </c>
      <c r="C25" s="282" t="s">
        <v>473</v>
      </c>
      <c r="D25" s="281" t="s">
        <v>474</v>
      </c>
      <c r="E25" s="283" t="n">
        <v>233.794</v>
      </c>
      <c r="F25" s="281" t="n">
        <v>8.33</v>
      </c>
      <c r="G25" s="284" t="n">
        <v>1947.5</v>
      </c>
      <c r="H25" s="284" t="n">
        <v>1947.5</v>
      </c>
      <c r="I25" s="285" t="n">
        <v>0.0097</v>
      </c>
      <c r="J25" s="284" t="n">
        <v>118002.94</v>
      </c>
      <c r="K25" s="285" t="n">
        <v>0.5876</v>
      </c>
    </row>
    <row r="26" customFormat="false" ht="15" hidden="false" customHeight="false" outlineLevel="0" collapsed="false">
      <c r="A26" s="281" t="s">
        <v>1579</v>
      </c>
      <c r="B26" s="281" t="s">
        <v>427</v>
      </c>
      <c r="C26" s="282" t="s">
        <v>883</v>
      </c>
      <c r="D26" s="281" t="s">
        <v>451</v>
      </c>
      <c r="E26" s="283" t="n">
        <v>9.45</v>
      </c>
      <c r="F26" s="281" t="n">
        <v>203</v>
      </c>
      <c r="G26" s="284" t="n">
        <v>1918.35</v>
      </c>
      <c r="H26" s="284" t="n">
        <v>1918.35</v>
      </c>
      <c r="I26" s="285" t="n">
        <v>0.0096</v>
      </c>
      <c r="J26" s="284" t="n">
        <v>119921.29</v>
      </c>
      <c r="K26" s="285" t="n">
        <v>0.5971</v>
      </c>
    </row>
    <row r="27" customFormat="false" ht="15" hidden="false" customHeight="false" outlineLevel="0" collapsed="false">
      <c r="A27" s="281" t="s">
        <v>1580</v>
      </c>
      <c r="B27" s="281" t="s">
        <v>427</v>
      </c>
      <c r="C27" s="282" t="s">
        <v>1581</v>
      </c>
      <c r="D27" s="281" t="s">
        <v>1582</v>
      </c>
      <c r="E27" s="284" t="n">
        <v>1349.0697903</v>
      </c>
      <c r="F27" s="281" t="n">
        <v>1.41</v>
      </c>
      <c r="G27" s="284" t="n">
        <v>1902.19</v>
      </c>
      <c r="H27" s="284" t="n">
        <v>1902.19</v>
      </c>
      <c r="I27" s="285" t="n">
        <v>0.0095</v>
      </c>
      <c r="J27" s="284" t="n">
        <v>121823.48</v>
      </c>
      <c r="K27" s="285" t="n">
        <v>0.6066</v>
      </c>
    </row>
    <row r="28" customFormat="false" ht="15" hidden="false" customHeight="false" outlineLevel="0" collapsed="false">
      <c r="A28" s="281" t="n">
        <v>1379</v>
      </c>
      <c r="B28" s="281" t="s">
        <v>431</v>
      </c>
      <c r="C28" s="282" t="s">
        <v>859</v>
      </c>
      <c r="D28" s="281" t="s">
        <v>60</v>
      </c>
      <c r="E28" s="283" t="n">
        <v>2781.1531781</v>
      </c>
      <c r="F28" s="281" t="n">
        <v>0.66</v>
      </c>
      <c r="G28" s="284" t="n">
        <v>1835.56</v>
      </c>
      <c r="H28" s="284" t="n">
        <v>1835.56</v>
      </c>
      <c r="I28" s="285" t="n">
        <v>0.0091</v>
      </c>
      <c r="J28" s="284" t="n">
        <v>123659.04</v>
      </c>
      <c r="K28" s="285" t="n">
        <v>0.6158</v>
      </c>
    </row>
    <row r="29" customFormat="false" ht="15" hidden="false" customHeight="false" outlineLevel="0" collapsed="false">
      <c r="A29" s="281" t="s">
        <v>1583</v>
      </c>
      <c r="B29" s="281" t="s">
        <v>427</v>
      </c>
      <c r="C29" s="282" t="s">
        <v>1584</v>
      </c>
      <c r="D29" s="281" t="s">
        <v>526</v>
      </c>
      <c r="E29" s="283" t="n">
        <v>93.2647205</v>
      </c>
      <c r="F29" s="281" t="n">
        <v>19.43</v>
      </c>
      <c r="G29" s="284" t="n">
        <v>1812.13</v>
      </c>
      <c r="H29" s="284" t="n">
        <v>1812.13</v>
      </c>
      <c r="I29" s="285" t="n">
        <v>0.009</v>
      </c>
      <c r="J29" s="284" t="n">
        <v>125471.18</v>
      </c>
      <c r="K29" s="285" t="n">
        <v>0.6248</v>
      </c>
    </row>
    <row r="30" customFormat="false" ht="15" hidden="false" customHeight="false" outlineLevel="0" collapsed="false">
      <c r="A30" s="281" t="s">
        <v>1585</v>
      </c>
      <c r="B30" s="281" t="s">
        <v>427</v>
      </c>
      <c r="C30" s="282" t="s">
        <v>1586</v>
      </c>
      <c r="D30" s="281" t="s">
        <v>469</v>
      </c>
      <c r="E30" s="283" t="n">
        <v>19.7278276</v>
      </c>
      <c r="F30" s="281" t="n">
        <v>91.25</v>
      </c>
      <c r="G30" s="284" t="n">
        <v>1800.16</v>
      </c>
      <c r="H30" s="284" t="n">
        <v>1800.16</v>
      </c>
      <c r="I30" s="285" t="n">
        <v>0.009</v>
      </c>
      <c r="J30" s="284" t="n">
        <v>127271.34</v>
      </c>
      <c r="K30" s="285" t="n">
        <v>0.6337</v>
      </c>
    </row>
    <row r="31" customFormat="false" ht="15" hidden="false" customHeight="false" outlineLevel="0" collapsed="false">
      <c r="A31" s="281" t="s">
        <v>1587</v>
      </c>
      <c r="B31" s="281" t="s">
        <v>427</v>
      </c>
      <c r="C31" s="282" t="s">
        <v>1588</v>
      </c>
      <c r="D31" s="281" t="s">
        <v>469</v>
      </c>
      <c r="E31" s="281" t="n">
        <v>17.2764277</v>
      </c>
      <c r="F31" s="281" t="n">
        <v>102</v>
      </c>
      <c r="G31" s="284" t="n">
        <v>1762.2</v>
      </c>
      <c r="H31" s="284" t="n">
        <v>1762.2</v>
      </c>
      <c r="I31" s="285" t="n">
        <v>0.0088</v>
      </c>
      <c r="J31" s="284" t="n">
        <v>129033.54</v>
      </c>
      <c r="K31" s="285" t="n">
        <v>0.6425</v>
      </c>
    </row>
    <row r="32" customFormat="false" ht="15" hidden="false" customHeight="false" outlineLevel="0" collapsed="false">
      <c r="A32" s="281" t="s">
        <v>1589</v>
      </c>
      <c r="B32" s="281" t="s">
        <v>427</v>
      </c>
      <c r="C32" s="282" t="s">
        <v>1590</v>
      </c>
      <c r="D32" s="281" t="s">
        <v>526</v>
      </c>
      <c r="E32" s="283" t="n">
        <v>99.98</v>
      </c>
      <c r="F32" s="281" t="n">
        <v>17.43</v>
      </c>
      <c r="G32" s="284" t="n">
        <v>1742.65</v>
      </c>
      <c r="H32" s="284" t="n">
        <v>1742.65</v>
      </c>
      <c r="I32" s="285" t="n">
        <v>0.0087</v>
      </c>
      <c r="J32" s="284" t="n">
        <v>130776.19</v>
      </c>
      <c r="K32" s="285" t="n">
        <v>0.6512</v>
      </c>
    </row>
    <row r="33" customFormat="false" ht="15" hidden="false" customHeight="false" outlineLevel="0" collapsed="false">
      <c r="A33" s="281" t="n">
        <v>37370</v>
      </c>
      <c r="B33" s="281" t="s">
        <v>431</v>
      </c>
      <c r="C33" s="282" t="s">
        <v>1591</v>
      </c>
      <c r="D33" s="281" t="s">
        <v>526</v>
      </c>
      <c r="E33" s="284" t="n">
        <v>1217.2826554</v>
      </c>
      <c r="F33" s="281" t="n">
        <v>1.41</v>
      </c>
      <c r="G33" s="284" t="n">
        <v>1716.37</v>
      </c>
      <c r="H33" s="284" t="n">
        <v>1716.37</v>
      </c>
      <c r="I33" s="285" t="n">
        <v>0.0085</v>
      </c>
      <c r="J33" s="284" t="n">
        <v>132492.56</v>
      </c>
      <c r="K33" s="285" t="n">
        <v>0.6597</v>
      </c>
    </row>
    <row r="34" customFormat="false" ht="15" hidden="false" customHeight="false" outlineLevel="0" collapsed="false">
      <c r="A34" s="281" t="s">
        <v>1592</v>
      </c>
      <c r="B34" s="281" t="s">
        <v>427</v>
      </c>
      <c r="C34" s="282" t="s">
        <v>1593</v>
      </c>
      <c r="D34" s="281" t="s">
        <v>526</v>
      </c>
      <c r="E34" s="283" t="n">
        <v>91.7182576</v>
      </c>
      <c r="F34" s="281" t="n">
        <v>17.92</v>
      </c>
      <c r="G34" s="284" t="n">
        <v>1643.59</v>
      </c>
      <c r="H34" s="284" t="n">
        <v>1643.59</v>
      </c>
      <c r="I34" s="285" t="n">
        <v>0.0082</v>
      </c>
      <c r="J34" s="284" t="n">
        <v>134136.15</v>
      </c>
      <c r="K34" s="285" t="n">
        <v>0.6679</v>
      </c>
    </row>
    <row r="35" customFormat="false" ht="15" hidden="false" customHeight="false" outlineLevel="0" collapsed="false">
      <c r="A35" s="281" t="n">
        <v>246</v>
      </c>
      <c r="B35" s="281" t="s">
        <v>431</v>
      </c>
      <c r="C35" s="282" t="s">
        <v>1594</v>
      </c>
      <c r="D35" s="281" t="s">
        <v>526</v>
      </c>
      <c r="E35" s="283" t="n">
        <v>118.9630467</v>
      </c>
      <c r="F35" s="281" t="n">
        <v>13.51</v>
      </c>
      <c r="G35" s="284" t="n">
        <v>1607.19</v>
      </c>
      <c r="H35" s="284" t="n">
        <v>1607.19</v>
      </c>
      <c r="I35" s="285" t="n">
        <v>0.008</v>
      </c>
      <c r="J35" s="284" t="n">
        <v>135743.34</v>
      </c>
      <c r="K35" s="285" t="n">
        <v>0.6759</v>
      </c>
    </row>
    <row r="36" customFormat="false" ht="15" hidden="false" customHeight="false" outlineLevel="0" collapsed="false">
      <c r="A36" s="281" t="s">
        <v>1595</v>
      </c>
      <c r="B36" s="281" t="s">
        <v>427</v>
      </c>
      <c r="C36" s="282" t="s">
        <v>1596</v>
      </c>
      <c r="D36" s="281" t="s">
        <v>526</v>
      </c>
      <c r="E36" s="283" t="n">
        <v>78.4</v>
      </c>
      <c r="F36" s="281" t="n">
        <v>17.92</v>
      </c>
      <c r="G36" s="284" t="n">
        <v>1404.93</v>
      </c>
      <c r="H36" s="284" t="n">
        <v>1404.93</v>
      </c>
      <c r="I36" s="285" t="n">
        <v>0.007</v>
      </c>
      <c r="J36" s="284" t="n">
        <v>137148.27</v>
      </c>
      <c r="K36" s="285" t="n">
        <v>0.6829</v>
      </c>
    </row>
    <row r="37" customFormat="false" ht="15" hidden="false" customHeight="false" outlineLevel="0" collapsed="false">
      <c r="A37" s="281" t="n">
        <v>1287</v>
      </c>
      <c r="B37" s="281" t="s">
        <v>431</v>
      </c>
      <c r="C37" s="282" t="s">
        <v>850</v>
      </c>
      <c r="D37" s="281" t="s">
        <v>451</v>
      </c>
      <c r="E37" s="283" t="n">
        <v>43.99</v>
      </c>
      <c r="F37" s="281" t="n">
        <v>31.75</v>
      </c>
      <c r="G37" s="284" t="n">
        <v>1396.68</v>
      </c>
      <c r="H37" s="284" t="n">
        <v>1396.68</v>
      </c>
      <c r="I37" s="285" t="n">
        <v>0.007</v>
      </c>
      <c r="J37" s="284" t="n">
        <v>138544.95</v>
      </c>
      <c r="K37" s="285" t="n">
        <v>0.6899</v>
      </c>
    </row>
    <row r="38" customFormat="false" ht="15" hidden="false" customHeight="false" outlineLevel="0" collapsed="false">
      <c r="A38" s="281" t="s">
        <v>1597</v>
      </c>
      <c r="B38" s="281" t="s">
        <v>628</v>
      </c>
      <c r="C38" s="282" t="s">
        <v>1028</v>
      </c>
      <c r="D38" s="281" t="s">
        <v>184</v>
      </c>
      <c r="E38" s="283" t="n">
        <v>1</v>
      </c>
      <c r="F38" s="284" t="n">
        <v>1350.36</v>
      </c>
      <c r="G38" s="284" t="n">
        <v>1350.36</v>
      </c>
      <c r="H38" s="284" t="n">
        <v>1350.36</v>
      </c>
      <c r="I38" s="285" t="n">
        <v>0.0067</v>
      </c>
      <c r="J38" s="284" t="n">
        <v>139895.31</v>
      </c>
      <c r="K38" s="285" t="n">
        <v>0.6966</v>
      </c>
    </row>
    <row r="39" customFormat="false" ht="15" hidden="false" customHeight="false" outlineLevel="0" collapsed="false">
      <c r="A39" s="281" t="n">
        <v>7288</v>
      </c>
      <c r="B39" s="281" t="s">
        <v>431</v>
      </c>
      <c r="C39" s="282" t="s">
        <v>836</v>
      </c>
      <c r="D39" s="281" t="s">
        <v>822</v>
      </c>
      <c r="E39" s="283" t="n">
        <v>36.27585</v>
      </c>
      <c r="F39" s="281" t="n">
        <v>33.23</v>
      </c>
      <c r="G39" s="284" t="n">
        <v>1205.45</v>
      </c>
      <c r="H39" s="284" t="n">
        <v>1205.45</v>
      </c>
      <c r="I39" s="285" t="n">
        <v>0.006</v>
      </c>
      <c r="J39" s="284" t="n">
        <v>141100.76</v>
      </c>
      <c r="K39" s="285" t="n">
        <v>0.7026</v>
      </c>
    </row>
    <row r="40" customFormat="false" ht="15" hidden="false" customHeight="false" outlineLevel="0" collapsed="false">
      <c r="A40" s="281" t="s">
        <v>1598</v>
      </c>
      <c r="B40" s="281" t="s">
        <v>427</v>
      </c>
      <c r="C40" s="282" t="s">
        <v>571</v>
      </c>
      <c r="D40" s="281" t="s">
        <v>451</v>
      </c>
      <c r="E40" s="283" t="n">
        <v>24.09856</v>
      </c>
      <c r="F40" s="281" t="n">
        <v>48.08</v>
      </c>
      <c r="G40" s="284" t="n">
        <v>1158.66</v>
      </c>
      <c r="H40" s="284" t="n">
        <v>1158.66</v>
      </c>
      <c r="I40" s="285" t="n">
        <v>0.0058</v>
      </c>
      <c r="J40" s="284" t="n">
        <v>142259.41</v>
      </c>
      <c r="K40" s="285" t="n">
        <v>0.7084</v>
      </c>
    </row>
    <row r="41" customFormat="false" ht="15" hidden="false" customHeight="false" outlineLevel="0" collapsed="false">
      <c r="A41" s="281" t="n">
        <v>1014</v>
      </c>
      <c r="B41" s="281" t="s">
        <v>431</v>
      </c>
      <c r="C41" s="282" t="s">
        <v>1328</v>
      </c>
      <c r="D41" s="281" t="s">
        <v>31</v>
      </c>
      <c r="E41" s="283" t="n">
        <v>553.35</v>
      </c>
      <c r="F41" s="281" t="n">
        <v>2.08</v>
      </c>
      <c r="G41" s="284" t="n">
        <v>1150.97</v>
      </c>
      <c r="H41" s="284" t="n">
        <v>1150.97</v>
      </c>
      <c r="I41" s="285" t="n">
        <v>0.0057</v>
      </c>
      <c r="J41" s="284" t="n">
        <v>143410.38</v>
      </c>
      <c r="K41" s="285" t="n">
        <v>0.7141</v>
      </c>
    </row>
    <row r="42" customFormat="false" ht="15" hidden="false" customHeight="false" outlineLevel="0" collapsed="false">
      <c r="A42" s="281" t="n">
        <v>38877</v>
      </c>
      <c r="B42" s="281" t="s">
        <v>431</v>
      </c>
      <c r="C42" s="282" t="s">
        <v>841</v>
      </c>
      <c r="D42" s="281" t="s">
        <v>60</v>
      </c>
      <c r="E42" s="283" t="n">
        <v>234.28482</v>
      </c>
      <c r="F42" s="281" t="n">
        <v>4.85</v>
      </c>
      <c r="G42" s="284" t="n">
        <v>1136.28</v>
      </c>
      <c r="H42" s="284" t="n">
        <v>1136.28</v>
      </c>
      <c r="I42" s="285" t="n">
        <v>0.0057</v>
      </c>
      <c r="J42" s="284" t="n">
        <v>144546.66</v>
      </c>
      <c r="K42" s="285" t="n">
        <v>0.7198</v>
      </c>
    </row>
    <row r="43" customFormat="false" ht="15" hidden="false" customHeight="false" outlineLevel="0" collapsed="false">
      <c r="A43" s="281" t="s">
        <v>1599</v>
      </c>
      <c r="B43" s="281" t="s">
        <v>427</v>
      </c>
      <c r="C43" s="282" t="s">
        <v>1600</v>
      </c>
      <c r="D43" s="281" t="s">
        <v>1582</v>
      </c>
      <c r="E43" s="284" t="n">
        <v>1349.0697903</v>
      </c>
      <c r="F43" s="281" t="n">
        <v>0.81</v>
      </c>
      <c r="G43" s="284" t="n">
        <v>1092.75</v>
      </c>
      <c r="H43" s="284" t="n">
        <v>1092.75</v>
      </c>
      <c r="I43" s="285" t="n">
        <v>0.0054</v>
      </c>
      <c r="J43" s="284" t="n">
        <v>145639.41</v>
      </c>
      <c r="K43" s="285" t="n">
        <v>0.7252</v>
      </c>
    </row>
    <row r="44" customFormat="false" ht="15" hidden="false" customHeight="false" outlineLevel="0" collapsed="false">
      <c r="A44" s="281" t="s">
        <v>1601</v>
      </c>
      <c r="B44" s="281" t="s">
        <v>427</v>
      </c>
      <c r="C44" s="282" t="s">
        <v>1602</v>
      </c>
      <c r="D44" s="281" t="s">
        <v>1582</v>
      </c>
      <c r="E44" s="284" t="n">
        <v>1349.0697903</v>
      </c>
      <c r="F44" s="281" t="n">
        <v>0.77</v>
      </c>
      <c r="G44" s="284" t="n">
        <v>1038.78</v>
      </c>
      <c r="H44" s="284" t="n">
        <v>1038.78</v>
      </c>
      <c r="I44" s="285" t="n">
        <v>0.0052</v>
      </c>
      <c r="J44" s="284" t="n">
        <v>146678.19</v>
      </c>
      <c r="K44" s="285" t="n">
        <v>0.7304</v>
      </c>
    </row>
    <row r="45" customFormat="false" ht="15" hidden="false" customHeight="false" outlineLevel="0" collapsed="false">
      <c r="A45" s="281" t="s">
        <v>1603</v>
      </c>
      <c r="B45" s="281" t="s">
        <v>427</v>
      </c>
      <c r="C45" s="282" t="s">
        <v>1604</v>
      </c>
      <c r="D45" s="281" t="s">
        <v>451</v>
      </c>
      <c r="E45" s="281" t="n">
        <v>18.63672</v>
      </c>
      <c r="F45" s="281" t="n">
        <v>55.21</v>
      </c>
      <c r="G45" s="284" t="n">
        <v>1028.93</v>
      </c>
      <c r="H45" s="284" t="n">
        <v>1028.93</v>
      </c>
      <c r="I45" s="285" t="n">
        <v>0.0051</v>
      </c>
      <c r="J45" s="284" t="n">
        <v>147707.13</v>
      </c>
      <c r="K45" s="285" t="n">
        <v>0.7355</v>
      </c>
    </row>
    <row r="46" customFormat="false" ht="15" hidden="false" customHeight="false" outlineLevel="0" collapsed="false">
      <c r="A46" s="281" t="n">
        <v>1106</v>
      </c>
      <c r="B46" s="281" t="s">
        <v>431</v>
      </c>
      <c r="C46" s="282" t="s">
        <v>1605</v>
      </c>
      <c r="D46" s="281" t="s">
        <v>60</v>
      </c>
      <c r="E46" s="283" t="n">
        <v>1370.4859687</v>
      </c>
      <c r="F46" s="281" t="n">
        <v>0.75</v>
      </c>
      <c r="G46" s="284" t="n">
        <v>1027.86</v>
      </c>
      <c r="H46" s="284" t="n">
        <v>1027.86</v>
      </c>
      <c r="I46" s="285" t="n">
        <v>0.0051</v>
      </c>
      <c r="J46" s="284" t="n">
        <v>148734.99</v>
      </c>
      <c r="K46" s="285" t="n">
        <v>0.7406</v>
      </c>
    </row>
    <row r="47" customFormat="false" ht="15" hidden="false" customHeight="false" outlineLevel="0" collapsed="false">
      <c r="A47" s="281" t="n">
        <v>7356</v>
      </c>
      <c r="B47" s="281" t="s">
        <v>431</v>
      </c>
      <c r="C47" s="282" t="s">
        <v>826</v>
      </c>
      <c r="D47" s="281" t="s">
        <v>822</v>
      </c>
      <c r="E47" s="283" t="n">
        <v>50.3415</v>
      </c>
      <c r="F47" s="281" t="n">
        <v>20.34</v>
      </c>
      <c r="G47" s="284" t="n">
        <v>1023.95</v>
      </c>
      <c r="H47" s="284" t="n">
        <v>1023.95</v>
      </c>
      <c r="I47" s="285" t="n">
        <v>0.0051</v>
      </c>
      <c r="J47" s="284" t="n">
        <v>149758.94</v>
      </c>
      <c r="K47" s="285" t="n">
        <v>0.7457</v>
      </c>
    </row>
    <row r="48" customFormat="false" ht="15" hidden="false" customHeight="false" outlineLevel="0" collapsed="false">
      <c r="A48" s="281" t="n">
        <v>9837</v>
      </c>
      <c r="B48" s="281" t="s">
        <v>431</v>
      </c>
      <c r="C48" s="282" t="s">
        <v>1206</v>
      </c>
      <c r="D48" s="281" t="s">
        <v>31</v>
      </c>
      <c r="E48" s="283" t="n">
        <v>63.1826664</v>
      </c>
      <c r="F48" s="281" t="n">
        <v>16.15</v>
      </c>
      <c r="G48" s="284" t="n">
        <v>1020.4</v>
      </c>
      <c r="H48" s="284" t="n">
        <v>1020.4</v>
      </c>
      <c r="I48" s="285" t="n">
        <v>0.0051</v>
      </c>
      <c r="J48" s="284" t="n">
        <v>150779.34</v>
      </c>
      <c r="K48" s="285" t="n">
        <v>0.7508</v>
      </c>
    </row>
    <row r="49" customFormat="false" ht="15" hidden="false" customHeight="false" outlineLevel="0" collapsed="false">
      <c r="A49" s="281" t="n">
        <v>33</v>
      </c>
      <c r="B49" s="281" t="s">
        <v>431</v>
      </c>
      <c r="C49" s="282" t="s">
        <v>1606</v>
      </c>
      <c r="D49" s="281" t="s">
        <v>60</v>
      </c>
      <c r="E49" s="283" t="n">
        <v>101.41404</v>
      </c>
      <c r="F49" s="281" t="n">
        <v>9.86</v>
      </c>
      <c r="G49" s="281" t="n">
        <v>999.94</v>
      </c>
      <c r="H49" s="281" t="n">
        <v>999.94</v>
      </c>
      <c r="I49" s="285" t="n">
        <v>0.005</v>
      </c>
      <c r="J49" s="284" t="n">
        <v>151779.28</v>
      </c>
      <c r="K49" s="285" t="n">
        <v>0.7558</v>
      </c>
    </row>
    <row r="50" customFormat="false" ht="15" hidden="false" customHeight="false" outlineLevel="0" collapsed="false">
      <c r="A50" s="281" t="n">
        <v>37372</v>
      </c>
      <c r="B50" s="281" t="s">
        <v>431</v>
      </c>
      <c r="C50" s="282" t="s">
        <v>1607</v>
      </c>
      <c r="D50" s="281" t="s">
        <v>526</v>
      </c>
      <c r="E50" s="284" t="n">
        <v>1217.2826554</v>
      </c>
      <c r="F50" s="281" t="n">
        <v>0.81</v>
      </c>
      <c r="G50" s="281" t="n">
        <v>986</v>
      </c>
      <c r="H50" s="281" t="n">
        <v>986</v>
      </c>
      <c r="I50" s="285" t="n">
        <v>0.0049</v>
      </c>
      <c r="J50" s="284" t="n">
        <v>152765.28</v>
      </c>
      <c r="K50" s="285" t="n">
        <v>0.7607</v>
      </c>
    </row>
    <row r="51" customFormat="false" ht="15" hidden="false" customHeight="false" outlineLevel="0" collapsed="false">
      <c r="A51" s="281" t="n">
        <v>37371</v>
      </c>
      <c r="B51" s="281" t="s">
        <v>431</v>
      </c>
      <c r="C51" s="282" t="s">
        <v>1608</v>
      </c>
      <c r="D51" s="281" t="s">
        <v>526</v>
      </c>
      <c r="E51" s="284" t="n">
        <v>1217.2826554</v>
      </c>
      <c r="F51" s="281" t="n">
        <v>0.77</v>
      </c>
      <c r="G51" s="281" t="n">
        <v>937.31</v>
      </c>
      <c r="H51" s="281" t="n">
        <v>937.31</v>
      </c>
      <c r="I51" s="285" t="n">
        <v>0.0047</v>
      </c>
      <c r="J51" s="284" t="n">
        <v>153702.59</v>
      </c>
      <c r="K51" s="285" t="n">
        <v>0.7654</v>
      </c>
    </row>
    <row r="52" customFormat="false" ht="15" hidden="false" customHeight="false" outlineLevel="0" collapsed="false">
      <c r="A52" s="281" t="n">
        <v>42407</v>
      </c>
      <c r="B52" s="281" t="s">
        <v>431</v>
      </c>
      <c r="C52" s="282" t="s">
        <v>622</v>
      </c>
      <c r="D52" s="281" t="s">
        <v>31</v>
      </c>
      <c r="E52" s="283" t="n">
        <v>103.680818</v>
      </c>
      <c r="F52" s="281" t="n">
        <v>8.4</v>
      </c>
      <c r="G52" s="281" t="n">
        <v>870.92</v>
      </c>
      <c r="H52" s="281" t="n">
        <v>870.92</v>
      </c>
      <c r="I52" s="285" t="n">
        <v>0.0043</v>
      </c>
      <c r="J52" s="284" t="n">
        <v>154573.51</v>
      </c>
      <c r="K52" s="285" t="n">
        <v>0.7697</v>
      </c>
    </row>
    <row r="53" customFormat="false" ht="15" hidden="false" customHeight="false" outlineLevel="0" collapsed="false">
      <c r="A53" s="281" t="n">
        <v>37411</v>
      </c>
      <c r="B53" s="281" t="s">
        <v>431</v>
      </c>
      <c r="C53" s="282" t="s">
        <v>796</v>
      </c>
      <c r="D53" s="281" t="s">
        <v>451</v>
      </c>
      <c r="E53" s="283" t="n">
        <v>36.255492</v>
      </c>
      <c r="F53" s="281" t="n">
        <v>23.86</v>
      </c>
      <c r="G53" s="281" t="n">
        <v>865.06</v>
      </c>
      <c r="H53" s="281" t="n">
        <v>865.06</v>
      </c>
      <c r="I53" s="285" t="n">
        <v>0.0043</v>
      </c>
      <c r="J53" s="284" t="n">
        <v>155438.56</v>
      </c>
      <c r="K53" s="285" t="n">
        <v>0.774</v>
      </c>
    </row>
    <row r="54" customFormat="false" ht="15" hidden="false" customHeight="false" outlineLevel="0" collapsed="false">
      <c r="A54" s="281" t="s">
        <v>1609</v>
      </c>
      <c r="B54" s="281" t="s">
        <v>427</v>
      </c>
      <c r="C54" s="282" t="s">
        <v>1610</v>
      </c>
      <c r="D54" s="281" t="s">
        <v>479</v>
      </c>
      <c r="E54" s="283" t="n">
        <v>107.61861</v>
      </c>
      <c r="F54" s="281" t="n">
        <v>8.03</v>
      </c>
      <c r="G54" s="281" t="n">
        <v>864.18</v>
      </c>
      <c r="H54" s="281" t="n">
        <v>864.18</v>
      </c>
      <c r="I54" s="285" t="n">
        <v>0.0043</v>
      </c>
      <c r="J54" s="284" t="n">
        <v>156302.74</v>
      </c>
      <c r="K54" s="285" t="n">
        <v>0.7783</v>
      </c>
    </row>
    <row r="55" customFormat="false" ht="15" hidden="false" customHeight="false" outlineLevel="0" collapsed="false">
      <c r="A55" s="281" t="n">
        <v>370</v>
      </c>
      <c r="B55" s="281" t="s">
        <v>431</v>
      </c>
      <c r="C55" s="282" t="s">
        <v>1611</v>
      </c>
      <c r="D55" s="281" t="s">
        <v>469</v>
      </c>
      <c r="E55" s="283" t="n">
        <v>10.6119285</v>
      </c>
      <c r="F55" s="281" t="n">
        <v>81.25</v>
      </c>
      <c r="G55" s="281" t="n">
        <v>862.22</v>
      </c>
      <c r="H55" s="281" t="n">
        <v>862.22</v>
      </c>
      <c r="I55" s="285" t="n">
        <v>0.0043</v>
      </c>
      <c r="J55" s="284" t="n">
        <v>157164.96</v>
      </c>
      <c r="K55" s="285" t="n">
        <v>0.7826</v>
      </c>
    </row>
    <row r="56" customFormat="false" ht="15" hidden="false" customHeight="false" outlineLevel="0" collapsed="false">
      <c r="A56" s="281" t="n">
        <v>626</v>
      </c>
      <c r="B56" s="281" t="s">
        <v>431</v>
      </c>
      <c r="C56" s="282" t="s">
        <v>589</v>
      </c>
      <c r="D56" s="281" t="s">
        <v>60</v>
      </c>
      <c r="E56" s="283" t="n">
        <v>51.75</v>
      </c>
      <c r="F56" s="281" t="n">
        <v>16.61</v>
      </c>
      <c r="G56" s="281" t="n">
        <v>859.57</v>
      </c>
      <c r="H56" s="281" t="n">
        <v>859.57</v>
      </c>
      <c r="I56" s="285" t="n">
        <v>0.0043</v>
      </c>
      <c r="J56" s="284" t="n">
        <v>158024.53</v>
      </c>
      <c r="K56" s="285" t="n">
        <v>0.7869</v>
      </c>
    </row>
    <row r="57" customFormat="false" ht="15" hidden="false" customHeight="false" outlineLevel="0" collapsed="false">
      <c r="A57" s="281" t="s">
        <v>1612</v>
      </c>
      <c r="B57" s="281" t="s">
        <v>427</v>
      </c>
      <c r="C57" s="282" t="s">
        <v>917</v>
      </c>
      <c r="D57" s="281" t="s">
        <v>451</v>
      </c>
      <c r="E57" s="283" t="n">
        <v>5.41</v>
      </c>
      <c r="F57" s="281" t="n">
        <v>156.35</v>
      </c>
      <c r="G57" s="281" t="n">
        <v>845.85</v>
      </c>
      <c r="H57" s="281" t="n">
        <v>845.85</v>
      </c>
      <c r="I57" s="285" t="n">
        <v>0.0042</v>
      </c>
      <c r="J57" s="284" t="n">
        <v>158870.38</v>
      </c>
      <c r="K57" s="285" t="n">
        <v>0.7911</v>
      </c>
    </row>
    <row r="58" customFormat="false" ht="15" hidden="false" customHeight="false" outlineLevel="0" collapsed="false">
      <c r="A58" s="281" t="s">
        <v>1613</v>
      </c>
      <c r="B58" s="281" t="s">
        <v>427</v>
      </c>
      <c r="C58" s="282" t="s">
        <v>579</v>
      </c>
      <c r="D58" s="281" t="s">
        <v>451</v>
      </c>
      <c r="E58" s="283" t="n">
        <v>15.10656</v>
      </c>
      <c r="F58" s="281" t="n">
        <v>54.97</v>
      </c>
      <c r="G58" s="281" t="n">
        <v>830.41</v>
      </c>
      <c r="H58" s="281" t="n">
        <v>830.41</v>
      </c>
      <c r="I58" s="285" t="n">
        <v>0.0041</v>
      </c>
      <c r="J58" s="284" t="n">
        <v>159700.79</v>
      </c>
      <c r="K58" s="285" t="n">
        <v>0.7952</v>
      </c>
    </row>
    <row r="59" customFormat="false" ht="15" hidden="false" customHeight="false" outlineLevel="0" collapsed="false">
      <c r="A59" s="281" t="n">
        <v>43499</v>
      </c>
      <c r="B59" s="281" t="s">
        <v>431</v>
      </c>
      <c r="C59" s="282" t="s">
        <v>441</v>
      </c>
      <c r="D59" s="281" t="s">
        <v>433</v>
      </c>
      <c r="E59" s="283" t="n">
        <v>4</v>
      </c>
      <c r="F59" s="281" t="n">
        <v>202.94</v>
      </c>
      <c r="G59" s="281" t="n">
        <v>811.76</v>
      </c>
      <c r="H59" s="281" t="n">
        <v>811.76</v>
      </c>
      <c r="I59" s="285" t="n">
        <v>0.004</v>
      </c>
      <c r="J59" s="284" t="n">
        <v>160512.55</v>
      </c>
      <c r="K59" s="285" t="n">
        <v>0.7993</v>
      </c>
    </row>
    <row r="60" customFormat="false" ht="15" hidden="false" customHeight="false" outlineLevel="0" collapsed="false">
      <c r="A60" s="286" t="n">
        <v>13388</v>
      </c>
      <c r="B60" s="286" t="s">
        <v>431</v>
      </c>
      <c r="C60" s="287" t="s">
        <v>741</v>
      </c>
      <c r="D60" s="286" t="s">
        <v>60</v>
      </c>
      <c r="E60" s="288" t="n">
        <v>2.5506</v>
      </c>
      <c r="F60" s="286" t="n">
        <v>311.45</v>
      </c>
      <c r="G60" s="286" t="n">
        <v>794.38</v>
      </c>
      <c r="H60" s="286" t="n">
        <v>794.38</v>
      </c>
      <c r="I60" s="289" t="n">
        <v>0.004</v>
      </c>
      <c r="J60" s="290" t="n">
        <v>161306.93</v>
      </c>
      <c r="K60" s="289" t="n">
        <v>0.8032</v>
      </c>
    </row>
    <row r="61" customFormat="false" ht="15" hidden="false" customHeight="false" outlineLevel="0" collapsed="false">
      <c r="A61" s="286" t="n">
        <v>2436</v>
      </c>
      <c r="B61" s="286" t="s">
        <v>431</v>
      </c>
      <c r="C61" s="287" t="s">
        <v>1614</v>
      </c>
      <c r="D61" s="286" t="s">
        <v>526</v>
      </c>
      <c r="E61" s="288" t="n">
        <v>42.2591131</v>
      </c>
      <c r="F61" s="286" t="n">
        <v>17.92</v>
      </c>
      <c r="G61" s="286" t="n">
        <v>757.28</v>
      </c>
      <c r="H61" s="286" t="n">
        <v>757.28</v>
      </c>
      <c r="I61" s="289" t="n">
        <v>0.0038</v>
      </c>
      <c r="J61" s="290" t="n">
        <v>162064.22</v>
      </c>
      <c r="K61" s="289" t="n">
        <v>0.807</v>
      </c>
    </row>
    <row r="62" customFormat="false" ht="15" hidden="false" customHeight="false" outlineLevel="0" collapsed="false">
      <c r="A62" s="286" t="n">
        <v>3324</v>
      </c>
      <c r="B62" s="286" t="s">
        <v>431</v>
      </c>
      <c r="C62" s="287" t="s">
        <v>968</v>
      </c>
      <c r="D62" s="286" t="s">
        <v>451</v>
      </c>
      <c r="E62" s="288" t="n">
        <v>83.77</v>
      </c>
      <c r="F62" s="286" t="n">
        <v>9.03</v>
      </c>
      <c r="G62" s="286" t="n">
        <v>756.44</v>
      </c>
      <c r="H62" s="286" t="n">
        <v>756.44</v>
      </c>
      <c r="I62" s="289" t="n">
        <v>0.0038</v>
      </c>
      <c r="J62" s="290" t="n">
        <v>162820.66</v>
      </c>
      <c r="K62" s="289" t="n">
        <v>0.8108</v>
      </c>
    </row>
    <row r="63" customFormat="false" ht="15" hidden="false" customHeight="false" outlineLevel="0" collapsed="false">
      <c r="A63" s="286" t="s">
        <v>1615</v>
      </c>
      <c r="B63" s="286" t="s">
        <v>427</v>
      </c>
      <c r="C63" s="287" t="s">
        <v>1616</v>
      </c>
      <c r="D63" s="286" t="s">
        <v>479</v>
      </c>
      <c r="E63" s="288" t="n">
        <v>88.90233</v>
      </c>
      <c r="F63" s="286" t="n">
        <v>8.41</v>
      </c>
      <c r="G63" s="286" t="n">
        <v>747.67</v>
      </c>
      <c r="H63" s="286" t="n">
        <v>747.67</v>
      </c>
      <c r="I63" s="289" t="n">
        <v>0.0037</v>
      </c>
      <c r="J63" s="290" t="n">
        <v>163568.33</v>
      </c>
      <c r="K63" s="289" t="n">
        <v>0.8145</v>
      </c>
    </row>
    <row r="64" customFormat="false" ht="15" hidden="false" customHeight="false" outlineLevel="0" collapsed="false">
      <c r="A64" s="286" t="s">
        <v>1617</v>
      </c>
      <c r="B64" s="286" t="s">
        <v>427</v>
      </c>
      <c r="C64" s="287" t="s">
        <v>1618</v>
      </c>
      <c r="D64" s="286" t="s">
        <v>451</v>
      </c>
      <c r="E64" s="288" t="n">
        <v>11.68272</v>
      </c>
      <c r="F64" s="286" t="n">
        <v>62.96</v>
      </c>
      <c r="G64" s="286" t="n">
        <v>735.54</v>
      </c>
      <c r="H64" s="286" t="n">
        <v>735.54</v>
      </c>
      <c r="I64" s="289" t="n">
        <v>0.0037</v>
      </c>
      <c r="J64" s="290" t="n">
        <v>164303.87</v>
      </c>
      <c r="K64" s="289" t="n">
        <v>0.8181</v>
      </c>
    </row>
    <row r="65" customFormat="false" ht="15" hidden="false" customHeight="false" outlineLevel="0" collapsed="false">
      <c r="A65" s="286" t="s">
        <v>1619</v>
      </c>
      <c r="B65" s="286" t="s">
        <v>427</v>
      </c>
      <c r="C65" s="287" t="s">
        <v>1287</v>
      </c>
      <c r="D65" s="286" t="s">
        <v>474</v>
      </c>
      <c r="E65" s="288" t="n">
        <v>105.6</v>
      </c>
      <c r="F65" s="286" t="n">
        <v>6.96</v>
      </c>
      <c r="G65" s="286" t="n">
        <v>734.98</v>
      </c>
      <c r="H65" s="286" t="n">
        <v>734.98</v>
      </c>
      <c r="I65" s="289" t="n">
        <v>0.0037</v>
      </c>
      <c r="J65" s="290" t="n">
        <v>165038.85</v>
      </c>
      <c r="K65" s="289" t="n">
        <v>0.8218</v>
      </c>
    </row>
    <row r="66" customFormat="false" ht="15" hidden="false" customHeight="false" outlineLevel="0" collapsed="false">
      <c r="A66" s="286" t="s">
        <v>1620</v>
      </c>
      <c r="B66" s="286" t="s">
        <v>427</v>
      </c>
      <c r="C66" s="287" t="s">
        <v>1621</v>
      </c>
      <c r="D66" s="286" t="s">
        <v>526</v>
      </c>
      <c r="E66" s="288" t="n">
        <v>45.7565428</v>
      </c>
      <c r="F66" s="286" t="n">
        <v>15.45</v>
      </c>
      <c r="G66" s="286" t="n">
        <v>706.94</v>
      </c>
      <c r="H66" s="286" t="n">
        <v>706.94</v>
      </c>
      <c r="I66" s="289" t="n">
        <v>0.0035</v>
      </c>
      <c r="J66" s="290" t="n">
        <v>165745.79</v>
      </c>
      <c r="K66" s="289" t="n">
        <v>0.8253</v>
      </c>
    </row>
    <row r="67" customFormat="false" ht="15" hidden="false" customHeight="false" outlineLevel="0" collapsed="false">
      <c r="A67" s="286" t="n">
        <v>7307</v>
      </c>
      <c r="B67" s="286" t="s">
        <v>431</v>
      </c>
      <c r="C67" s="287" t="s">
        <v>832</v>
      </c>
      <c r="D67" s="286" t="s">
        <v>822</v>
      </c>
      <c r="E67" s="288" t="n">
        <v>19.793471</v>
      </c>
      <c r="F67" s="286" t="n">
        <v>35.36</v>
      </c>
      <c r="G67" s="286" t="n">
        <v>699.9</v>
      </c>
      <c r="H67" s="286" t="n">
        <v>699.9</v>
      </c>
      <c r="I67" s="289" t="n">
        <v>0.0035</v>
      </c>
      <c r="J67" s="290" t="n">
        <v>166445.68</v>
      </c>
      <c r="K67" s="289" t="n">
        <v>0.8288</v>
      </c>
    </row>
    <row r="68" customFormat="false" ht="15" hidden="false" customHeight="false" outlineLevel="0" collapsed="false">
      <c r="A68" s="286" t="s">
        <v>1622</v>
      </c>
      <c r="B68" s="286" t="s">
        <v>427</v>
      </c>
      <c r="C68" s="287" t="s">
        <v>1623</v>
      </c>
      <c r="D68" s="286" t="s">
        <v>526</v>
      </c>
      <c r="E68" s="288" t="n">
        <v>38.9922217</v>
      </c>
      <c r="F68" s="286" t="n">
        <v>17.92</v>
      </c>
      <c r="G68" s="286" t="n">
        <v>698.74</v>
      </c>
      <c r="H68" s="286" t="n">
        <v>698.74</v>
      </c>
      <c r="I68" s="289" t="n">
        <v>0.0035</v>
      </c>
      <c r="J68" s="290" t="n">
        <v>167144.42</v>
      </c>
      <c r="K68" s="289" t="n">
        <v>0.8323</v>
      </c>
    </row>
    <row r="69" customFormat="false" ht="15" hidden="false" customHeight="false" outlineLevel="0" collapsed="false">
      <c r="A69" s="286" t="s">
        <v>1624</v>
      </c>
      <c r="B69" s="286" t="s">
        <v>427</v>
      </c>
      <c r="C69" s="287" t="s">
        <v>1625</v>
      </c>
      <c r="D69" s="286" t="s">
        <v>469</v>
      </c>
      <c r="E69" s="288" t="n">
        <v>6.865742</v>
      </c>
      <c r="F69" s="286" t="n">
        <v>101.65</v>
      </c>
      <c r="G69" s="286" t="n">
        <v>697.9</v>
      </c>
      <c r="H69" s="286" t="n">
        <v>697.9</v>
      </c>
      <c r="I69" s="289" t="n">
        <v>0.0035</v>
      </c>
      <c r="J69" s="290" t="n">
        <v>167842.33</v>
      </c>
      <c r="K69" s="289" t="n">
        <v>0.8358</v>
      </c>
    </row>
    <row r="70" customFormat="false" ht="15" hidden="false" customHeight="false" outlineLevel="0" collapsed="false">
      <c r="A70" s="286" t="s">
        <v>1626</v>
      </c>
      <c r="B70" s="286" t="s">
        <v>427</v>
      </c>
      <c r="C70" s="287" t="s">
        <v>1627</v>
      </c>
      <c r="D70" s="286" t="s">
        <v>1582</v>
      </c>
      <c r="E70" s="288" t="n">
        <v>586.0534576</v>
      </c>
      <c r="F70" s="286" t="n">
        <v>1.15</v>
      </c>
      <c r="G70" s="286" t="n">
        <v>673.96</v>
      </c>
      <c r="H70" s="286" t="n">
        <v>673.96</v>
      </c>
      <c r="I70" s="289" t="n">
        <v>0.0034</v>
      </c>
      <c r="J70" s="290" t="n">
        <v>168516.29</v>
      </c>
      <c r="K70" s="289" t="n">
        <v>0.8391</v>
      </c>
    </row>
    <row r="71" customFormat="false" ht="15" hidden="false" customHeight="false" outlineLevel="0" collapsed="false">
      <c r="A71" s="286" t="n">
        <v>12038</v>
      </c>
      <c r="B71" s="286" t="s">
        <v>431</v>
      </c>
      <c r="C71" s="287" t="s">
        <v>1269</v>
      </c>
      <c r="D71" s="286" t="s">
        <v>8</v>
      </c>
      <c r="E71" s="288" t="n">
        <v>1</v>
      </c>
      <c r="F71" s="286" t="n">
        <v>631.17</v>
      </c>
      <c r="G71" s="286" t="n">
        <v>631.17</v>
      </c>
      <c r="H71" s="286" t="n">
        <v>631.17</v>
      </c>
      <c r="I71" s="289" t="n">
        <v>0.0031</v>
      </c>
      <c r="J71" s="290" t="n">
        <v>169147.46</v>
      </c>
      <c r="K71" s="289" t="n">
        <v>0.8423</v>
      </c>
    </row>
    <row r="72" customFormat="false" ht="15" hidden="false" customHeight="false" outlineLevel="0" collapsed="false">
      <c r="A72" s="286" t="n">
        <v>40863</v>
      </c>
      <c r="B72" s="286" t="s">
        <v>431</v>
      </c>
      <c r="C72" s="287" t="s">
        <v>443</v>
      </c>
      <c r="D72" s="286" t="s">
        <v>433</v>
      </c>
      <c r="E72" s="288" t="n">
        <v>4</v>
      </c>
      <c r="F72" s="286" t="n">
        <v>152.35</v>
      </c>
      <c r="G72" s="286" t="n">
        <v>609.4</v>
      </c>
      <c r="H72" s="286" t="n">
        <v>609.4</v>
      </c>
      <c r="I72" s="289" t="n">
        <v>0.003</v>
      </c>
      <c r="J72" s="290" t="n">
        <v>169756.86</v>
      </c>
      <c r="K72" s="289" t="n">
        <v>0.8453</v>
      </c>
    </row>
    <row r="73" customFormat="false" ht="15" hidden="false" customHeight="false" outlineLevel="0" collapsed="false">
      <c r="A73" s="286" t="s">
        <v>1628</v>
      </c>
      <c r="B73" s="286" t="s">
        <v>427</v>
      </c>
      <c r="C73" s="287" t="s">
        <v>1629</v>
      </c>
      <c r="D73" s="286" t="s">
        <v>479</v>
      </c>
      <c r="E73" s="288" t="n">
        <v>65.50698</v>
      </c>
      <c r="F73" s="286" t="n">
        <v>9.21</v>
      </c>
      <c r="G73" s="286" t="n">
        <v>603.32</v>
      </c>
      <c r="H73" s="286" t="n">
        <v>603.32</v>
      </c>
      <c r="I73" s="289" t="n">
        <v>0.003</v>
      </c>
      <c r="J73" s="290" t="n">
        <v>170360.18</v>
      </c>
      <c r="K73" s="289" t="n">
        <v>0.8483</v>
      </c>
    </row>
    <row r="74" customFormat="false" ht="15" hidden="false" customHeight="false" outlineLevel="0" collapsed="false">
      <c r="A74" s="286" t="s">
        <v>1630</v>
      </c>
      <c r="B74" s="286" t="s">
        <v>427</v>
      </c>
      <c r="C74" s="287" t="s">
        <v>1631</v>
      </c>
      <c r="D74" s="286" t="s">
        <v>479</v>
      </c>
      <c r="E74" s="288" t="n">
        <v>70.18605</v>
      </c>
      <c r="F74" s="286" t="n">
        <v>8.41</v>
      </c>
      <c r="G74" s="286" t="n">
        <v>590.26</v>
      </c>
      <c r="H74" s="286" t="n">
        <v>590.26</v>
      </c>
      <c r="I74" s="289" t="n">
        <v>0.0029</v>
      </c>
      <c r="J74" s="290" t="n">
        <v>170950.44</v>
      </c>
      <c r="K74" s="289" t="n">
        <v>0.8512</v>
      </c>
    </row>
    <row r="75" customFormat="false" ht="15" hidden="false" customHeight="false" outlineLevel="0" collapsed="false">
      <c r="A75" s="286" t="n">
        <v>11235</v>
      </c>
      <c r="B75" s="286" t="s">
        <v>431</v>
      </c>
      <c r="C75" s="287" t="s">
        <v>1122</v>
      </c>
      <c r="D75" s="286" t="s">
        <v>8</v>
      </c>
      <c r="E75" s="288" t="n">
        <v>4</v>
      </c>
      <c r="F75" s="286" t="n">
        <v>147.34</v>
      </c>
      <c r="G75" s="286" t="n">
        <v>589.36</v>
      </c>
      <c r="H75" s="286" t="n">
        <v>589.36</v>
      </c>
      <c r="I75" s="289" t="n">
        <v>0.0029</v>
      </c>
      <c r="J75" s="290" t="n">
        <v>171539.8</v>
      </c>
      <c r="K75" s="289" t="n">
        <v>0.8542</v>
      </c>
    </row>
    <row r="76" customFormat="false" ht="15" hidden="false" customHeight="false" outlineLevel="0" collapsed="false">
      <c r="A76" s="286" t="n">
        <v>9868</v>
      </c>
      <c r="B76" s="286" t="s">
        <v>431</v>
      </c>
      <c r="C76" s="287" t="s">
        <v>1249</v>
      </c>
      <c r="D76" s="286" t="s">
        <v>31</v>
      </c>
      <c r="E76" s="288" t="n">
        <v>101.856</v>
      </c>
      <c r="F76" s="286" t="n">
        <v>5.48</v>
      </c>
      <c r="G76" s="286" t="n">
        <v>558.17</v>
      </c>
      <c r="H76" s="286" t="n">
        <v>558.17</v>
      </c>
      <c r="I76" s="289" t="n">
        <v>0.0028</v>
      </c>
      <c r="J76" s="290" t="n">
        <v>172097.97</v>
      </c>
      <c r="K76" s="289" t="n">
        <v>0.857</v>
      </c>
    </row>
    <row r="77" customFormat="false" ht="15" hidden="false" customHeight="false" outlineLevel="0" collapsed="false">
      <c r="A77" s="286" t="s">
        <v>1632</v>
      </c>
      <c r="B77" s="286" t="s">
        <v>427</v>
      </c>
      <c r="C77" s="287" t="s">
        <v>1633</v>
      </c>
      <c r="D77" s="286" t="s">
        <v>526</v>
      </c>
      <c r="E77" s="288" t="n">
        <v>38.8295223</v>
      </c>
      <c r="F77" s="286" t="n">
        <v>14.11</v>
      </c>
      <c r="G77" s="286" t="n">
        <v>547.88</v>
      </c>
      <c r="H77" s="286" t="n">
        <v>547.88</v>
      </c>
      <c r="I77" s="289" t="n">
        <v>0.0027</v>
      </c>
      <c r="J77" s="290" t="n">
        <v>172645.86</v>
      </c>
      <c r="K77" s="289" t="n">
        <v>0.8597</v>
      </c>
    </row>
    <row r="78" customFormat="false" ht="15" hidden="false" customHeight="false" outlineLevel="0" collapsed="false">
      <c r="A78" s="286" t="s">
        <v>1634</v>
      </c>
      <c r="B78" s="286" t="s">
        <v>427</v>
      </c>
      <c r="C78" s="287" t="s">
        <v>1614</v>
      </c>
      <c r="D78" s="286" t="s">
        <v>526</v>
      </c>
      <c r="E78" s="288" t="n">
        <v>29.466666</v>
      </c>
      <c r="F78" s="286" t="n">
        <v>17.92</v>
      </c>
      <c r="G78" s="286" t="n">
        <v>528.04</v>
      </c>
      <c r="H78" s="286" t="n">
        <v>528.04</v>
      </c>
      <c r="I78" s="289" t="n">
        <v>0.0026</v>
      </c>
      <c r="J78" s="290" t="n">
        <v>173173.9</v>
      </c>
      <c r="K78" s="289" t="n">
        <v>0.8623</v>
      </c>
    </row>
    <row r="79" customFormat="false" ht="15" hidden="false" customHeight="false" outlineLevel="0" collapsed="false">
      <c r="A79" s="286" t="n">
        <v>247</v>
      </c>
      <c r="B79" s="286" t="s">
        <v>431</v>
      </c>
      <c r="C79" s="287" t="s">
        <v>1635</v>
      </c>
      <c r="D79" s="286" t="s">
        <v>526</v>
      </c>
      <c r="E79" s="288" t="n">
        <v>40.9326276</v>
      </c>
      <c r="F79" s="286" t="n">
        <v>12.58</v>
      </c>
      <c r="G79" s="286" t="n">
        <v>514.93</v>
      </c>
      <c r="H79" s="286" t="n">
        <v>514.93</v>
      </c>
      <c r="I79" s="289" t="n">
        <v>0.0026</v>
      </c>
      <c r="J79" s="290" t="n">
        <v>173688.83</v>
      </c>
      <c r="K79" s="289" t="n">
        <v>0.8649</v>
      </c>
    </row>
    <row r="80" customFormat="false" ht="15" hidden="false" customHeight="false" outlineLevel="0" collapsed="false">
      <c r="A80" s="286" t="s">
        <v>1636</v>
      </c>
      <c r="B80" s="286" t="s">
        <v>427</v>
      </c>
      <c r="C80" s="287" t="s">
        <v>1637</v>
      </c>
      <c r="D80" s="286" t="s">
        <v>479</v>
      </c>
      <c r="E80" s="288" t="n">
        <v>65.50698</v>
      </c>
      <c r="F80" s="286" t="n">
        <v>7.64</v>
      </c>
      <c r="G80" s="286" t="n">
        <v>500.47</v>
      </c>
      <c r="H80" s="286" t="n">
        <v>500.47</v>
      </c>
      <c r="I80" s="289" t="n">
        <v>0.0025</v>
      </c>
      <c r="J80" s="290" t="n">
        <v>174189.31</v>
      </c>
      <c r="K80" s="289" t="n">
        <v>0.8674</v>
      </c>
    </row>
    <row r="81" customFormat="false" ht="15" hidden="false" customHeight="false" outlineLevel="0" collapsed="false">
      <c r="A81" s="286" t="n">
        <v>38775</v>
      </c>
      <c r="B81" s="286" t="s">
        <v>431</v>
      </c>
      <c r="C81" s="287" t="s">
        <v>1487</v>
      </c>
      <c r="D81" s="286" t="s">
        <v>8</v>
      </c>
      <c r="E81" s="288" t="n">
        <v>4</v>
      </c>
      <c r="F81" s="286" t="n">
        <v>121.65</v>
      </c>
      <c r="G81" s="286" t="n">
        <v>486.6</v>
      </c>
      <c r="H81" s="286" t="n">
        <v>486.6</v>
      </c>
      <c r="I81" s="289" t="n">
        <v>0.0024</v>
      </c>
      <c r="J81" s="290" t="n">
        <v>174675.91</v>
      </c>
      <c r="K81" s="289" t="n">
        <v>0.8698</v>
      </c>
    </row>
    <row r="82" customFormat="false" ht="15" hidden="false" customHeight="false" outlineLevel="0" collapsed="false">
      <c r="A82" s="286" t="s">
        <v>1638</v>
      </c>
      <c r="B82" s="286" t="s">
        <v>427</v>
      </c>
      <c r="C82" s="287" t="s">
        <v>1639</v>
      </c>
      <c r="D82" s="286" t="s">
        <v>451</v>
      </c>
      <c r="E82" s="288" t="n">
        <v>20.9636776</v>
      </c>
      <c r="F82" s="286" t="n">
        <v>23.1</v>
      </c>
      <c r="G82" s="286" t="n">
        <v>484.26</v>
      </c>
      <c r="H82" s="286" t="n">
        <v>484.26</v>
      </c>
      <c r="I82" s="289" t="n">
        <v>0.0024</v>
      </c>
      <c r="J82" s="290" t="n">
        <v>175160.17</v>
      </c>
      <c r="K82" s="289" t="n">
        <v>0.8722</v>
      </c>
    </row>
    <row r="83" customFormat="false" ht="15" hidden="false" customHeight="false" outlineLevel="0" collapsed="false">
      <c r="A83" s="286" t="s">
        <v>1640</v>
      </c>
      <c r="B83" s="286" t="s">
        <v>427</v>
      </c>
      <c r="C83" s="287" t="s">
        <v>690</v>
      </c>
      <c r="D83" s="286" t="s">
        <v>677</v>
      </c>
      <c r="E83" s="288" t="n">
        <v>15.68</v>
      </c>
      <c r="F83" s="286" t="n">
        <v>30.17</v>
      </c>
      <c r="G83" s="286" t="n">
        <v>473.07</v>
      </c>
      <c r="H83" s="286" t="n">
        <v>473.07</v>
      </c>
      <c r="I83" s="289" t="n">
        <v>0.0024</v>
      </c>
      <c r="J83" s="290" t="n">
        <v>175633.23</v>
      </c>
      <c r="K83" s="289" t="n">
        <v>0.8746</v>
      </c>
    </row>
    <row r="84" customFormat="false" ht="15" hidden="false" customHeight="false" outlineLevel="0" collapsed="false">
      <c r="A84" s="286" t="n">
        <v>378</v>
      </c>
      <c r="B84" s="286" t="s">
        <v>431</v>
      </c>
      <c r="C84" s="287" t="s">
        <v>1641</v>
      </c>
      <c r="D84" s="286" t="s">
        <v>526</v>
      </c>
      <c r="E84" s="288" t="n">
        <v>26.0212414</v>
      </c>
      <c r="F84" s="286" t="n">
        <v>17.92</v>
      </c>
      <c r="G84" s="286" t="n">
        <v>466.3</v>
      </c>
      <c r="H84" s="286" t="n">
        <v>466.3</v>
      </c>
      <c r="I84" s="289" t="n">
        <v>0.0023</v>
      </c>
      <c r="J84" s="290" t="n">
        <v>176099.53</v>
      </c>
      <c r="K84" s="289" t="n">
        <v>0.8769</v>
      </c>
    </row>
    <row r="85" customFormat="false" ht="15" hidden="false" customHeight="false" outlineLevel="0" collapsed="false">
      <c r="A85" s="286" t="n">
        <v>2580</v>
      </c>
      <c r="B85" s="286" t="s">
        <v>431</v>
      </c>
      <c r="C85" s="287" t="s">
        <v>1338</v>
      </c>
      <c r="D85" s="286" t="s">
        <v>8</v>
      </c>
      <c r="E85" s="288" t="n">
        <v>29</v>
      </c>
      <c r="F85" s="286" t="n">
        <v>15.75</v>
      </c>
      <c r="G85" s="286" t="n">
        <v>456.75</v>
      </c>
      <c r="H85" s="286" t="n">
        <v>456.75</v>
      </c>
      <c r="I85" s="289" t="n">
        <v>0.0023</v>
      </c>
      <c r="J85" s="290" t="n">
        <v>176556.28</v>
      </c>
      <c r="K85" s="289" t="n">
        <v>0.8792</v>
      </c>
    </row>
    <row r="86" customFormat="false" ht="15" hidden="false" customHeight="false" outlineLevel="0" collapsed="false">
      <c r="A86" s="286" t="n">
        <v>43491</v>
      </c>
      <c r="B86" s="286" t="s">
        <v>431</v>
      </c>
      <c r="C86" s="287" t="s">
        <v>1642</v>
      </c>
      <c r="D86" s="286" t="s">
        <v>526</v>
      </c>
      <c r="E86" s="288" t="n">
        <v>394.6364378</v>
      </c>
      <c r="F86" s="286" t="n">
        <v>1.15</v>
      </c>
      <c r="G86" s="286" t="n">
        <v>453.83</v>
      </c>
      <c r="H86" s="286" t="n">
        <v>453.83</v>
      </c>
      <c r="I86" s="289" t="n">
        <v>0.0023</v>
      </c>
      <c r="J86" s="290" t="n">
        <v>177010.11</v>
      </c>
      <c r="K86" s="289" t="n">
        <v>0.8814</v>
      </c>
    </row>
    <row r="87" customFormat="false" ht="15" hidden="false" customHeight="false" outlineLevel="0" collapsed="false">
      <c r="A87" s="286" t="s">
        <v>1643</v>
      </c>
      <c r="B87" s="286" t="s">
        <v>427</v>
      </c>
      <c r="C87" s="287" t="s">
        <v>1644</v>
      </c>
      <c r="D87" s="286" t="s">
        <v>526</v>
      </c>
      <c r="E87" s="288" t="n">
        <v>37.8601964</v>
      </c>
      <c r="F87" s="286" t="n">
        <v>11.85</v>
      </c>
      <c r="G87" s="286" t="n">
        <v>448.64</v>
      </c>
      <c r="H87" s="286" t="n">
        <v>448.64</v>
      </c>
      <c r="I87" s="289" t="n">
        <v>0.0022</v>
      </c>
      <c r="J87" s="290" t="n">
        <v>177458.76</v>
      </c>
      <c r="K87" s="289" t="n">
        <v>0.8837</v>
      </c>
    </row>
    <row r="88" customFormat="false" ht="15" hidden="false" customHeight="false" outlineLevel="0" collapsed="false">
      <c r="A88" s="286" t="s">
        <v>1645</v>
      </c>
      <c r="B88" s="286" t="s">
        <v>427</v>
      </c>
      <c r="C88" s="287" t="s">
        <v>1646</v>
      </c>
      <c r="D88" s="286" t="s">
        <v>479</v>
      </c>
      <c r="E88" s="288" t="n">
        <v>56.14884</v>
      </c>
      <c r="F88" s="286" t="n">
        <v>7.64</v>
      </c>
      <c r="G88" s="286" t="n">
        <v>428.98</v>
      </c>
      <c r="H88" s="286" t="n">
        <v>428.98</v>
      </c>
      <c r="I88" s="289" t="n">
        <v>0.0021</v>
      </c>
      <c r="J88" s="290" t="n">
        <v>177887.73</v>
      </c>
      <c r="K88" s="289" t="n">
        <v>0.8858</v>
      </c>
    </row>
    <row r="89" customFormat="false" ht="15" hidden="false" customHeight="false" outlineLevel="0" collapsed="false">
      <c r="A89" s="286" t="n">
        <v>6085</v>
      </c>
      <c r="B89" s="286" t="s">
        <v>431</v>
      </c>
      <c r="C89" s="287" t="s">
        <v>821</v>
      </c>
      <c r="D89" s="286" t="s">
        <v>822</v>
      </c>
      <c r="E89" s="288" t="n">
        <v>43.7504</v>
      </c>
      <c r="F89" s="286" t="n">
        <v>9.72</v>
      </c>
      <c r="G89" s="286" t="n">
        <v>425.25</v>
      </c>
      <c r="H89" s="286" t="n">
        <v>425.25</v>
      </c>
      <c r="I89" s="289" t="n">
        <v>0.0021</v>
      </c>
      <c r="J89" s="290" t="n">
        <v>178312.99</v>
      </c>
      <c r="K89" s="289" t="n">
        <v>0.8879</v>
      </c>
    </row>
    <row r="90" customFormat="false" ht="15" hidden="false" customHeight="false" outlineLevel="0" collapsed="false">
      <c r="A90" s="286" t="n">
        <v>9835</v>
      </c>
      <c r="B90" s="286" t="s">
        <v>431</v>
      </c>
      <c r="C90" s="287" t="s">
        <v>1647</v>
      </c>
      <c r="D90" s="286" t="s">
        <v>31</v>
      </c>
      <c r="E90" s="288" t="n">
        <v>64.428</v>
      </c>
      <c r="F90" s="286" t="n">
        <v>6.57</v>
      </c>
      <c r="G90" s="286" t="n">
        <v>423.29</v>
      </c>
      <c r="H90" s="286" t="n">
        <v>423.29</v>
      </c>
      <c r="I90" s="289" t="n">
        <v>0.0021</v>
      </c>
      <c r="J90" s="290" t="n">
        <v>178736.28</v>
      </c>
      <c r="K90" s="289" t="n">
        <v>0.89</v>
      </c>
    </row>
    <row r="91" customFormat="false" ht="15" hidden="false" customHeight="false" outlineLevel="0" collapsed="false">
      <c r="A91" s="286" t="n">
        <v>1333</v>
      </c>
      <c r="B91" s="286" t="s">
        <v>431</v>
      </c>
      <c r="C91" s="287" t="s">
        <v>642</v>
      </c>
      <c r="D91" s="286" t="s">
        <v>60</v>
      </c>
      <c r="E91" s="288" t="n">
        <v>30.7989</v>
      </c>
      <c r="F91" s="286" t="n">
        <v>12.77</v>
      </c>
      <c r="G91" s="286" t="n">
        <v>393.3</v>
      </c>
      <c r="H91" s="286" t="n">
        <v>393.3</v>
      </c>
      <c r="I91" s="289" t="n">
        <v>0.002</v>
      </c>
      <c r="J91" s="290" t="n">
        <v>179129.58</v>
      </c>
      <c r="K91" s="289" t="n">
        <v>0.892</v>
      </c>
    </row>
    <row r="92" customFormat="false" ht="15" hidden="false" customHeight="false" outlineLevel="0" collapsed="false">
      <c r="A92" s="286" t="n">
        <v>44497</v>
      </c>
      <c r="B92" s="286" t="s">
        <v>431</v>
      </c>
      <c r="C92" s="287" t="s">
        <v>1648</v>
      </c>
      <c r="D92" s="286" t="s">
        <v>526</v>
      </c>
      <c r="E92" s="288" t="n">
        <v>22.4000497</v>
      </c>
      <c r="F92" s="286" t="n">
        <v>17.43</v>
      </c>
      <c r="G92" s="286" t="n">
        <v>390.43</v>
      </c>
      <c r="H92" s="286" t="n">
        <v>390.43</v>
      </c>
      <c r="I92" s="289" t="n">
        <v>0.0019</v>
      </c>
      <c r="J92" s="290" t="n">
        <v>179520.02</v>
      </c>
      <c r="K92" s="289" t="n">
        <v>0.8939</v>
      </c>
    </row>
    <row r="93" customFormat="false" ht="15" hidden="false" customHeight="false" outlineLevel="0" collapsed="false">
      <c r="A93" s="286" t="s">
        <v>1649</v>
      </c>
      <c r="B93" s="286" t="s">
        <v>427</v>
      </c>
      <c r="C93" s="287" t="s">
        <v>809</v>
      </c>
      <c r="D93" s="286" t="s">
        <v>479</v>
      </c>
      <c r="E93" s="288" t="n">
        <v>721.105875</v>
      </c>
      <c r="F93" s="286" t="n">
        <v>0.54</v>
      </c>
      <c r="G93" s="286" t="n">
        <v>389.4</v>
      </c>
      <c r="H93" s="286" t="n">
        <v>389.4</v>
      </c>
      <c r="I93" s="289" t="n">
        <v>0.0019</v>
      </c>
      <c r="J93" s="290" t="n">
        <v>179909.41</v>
      </c>
      <c r="K93" s="289" t="n">
        <v>0.8959</v>
      </c>
    </row>
    <row r="94" customFormat="false" ht="15" hidden="false" customHeight="false" outlineLevel="0" collapsed="false">
      <c r="A94" s="286" t="s">
        <v>1650</v>
      </c>
      <c r="B94" s="286" t="s">
        <v>427</v>
      </c>
      <c r="C94" s="287" t="s">
        <v>457</v>
      </c>
      <c r="D94" s="286" t="s">
        <v>451</v>
      </c>
      <c r="E94" s="288" t="n">
        <v>2.2</v>
      </c>
      <c r="F94" s="286" t="n">
        <v>173.78</v>
      </c>
      <c r="G94" s="286" t="n">
        <v>382.32</v>
      </c>
      <c r="H94" s="286" t="n">
        <v>382.32</v>
      </c>
      <c r="I94" s="289" t="n">
        <v>0.0019</v>
      </c>
      <c r="J94" s="290" t="n">
        <v>180291.73</v>
      </c>
      <c r="K94" s="289" t="n">
        <v>0.8978</v>
      </c>
    </row>
    <row r="95" customFormat="false" ht="15" hidden="false" customHeight="false" outlineLevel="0" collapsed="false">
      <c r="A95" s="286" t="n">
        <v>34</v>
      </c>
      <c r="B95" s="286" t="s">
        <v>431</v>
      </c>
      <c r="C95" s="287" t="s">
        <v>1435</v>
      </c>
      <c r="D95" s="286" t="s">
        <v>60</v>
      </c>
      <c r="E95" s="288" t="n">
        <v>40.9688</v>
      </c>
      <c r="F95" s="286" t="n">
        <v>9.29</v>
      </c>
      <c r="G95" s="286" t="n">
        <v>380.6</v>
      </c>
      <c r="H95" s="286" t="n">
        <v>380.6</v>
      </c>
      <c r="I95" s="289" t="n">
        <v>0.0019</v>
      </c>
      <c r="J95" s="290" t="n">
        <v>180672.33</v>
      </c>
      <c r="K95" s="289" t="n">
        <v>0.8997</v>
      </c>
    </row>
    <row r="96" customFormat="false" ht="15" hidden="false" customHeight="false" outlineLevel="0" collapsed="false">
      <c r="A96" s="286" t="s">
        <v>1651</v>
      </c>
      <c r="B96" s="286" t="s">
        <v>427</v>
      </c>
      <c r="C96" s="287" t="s">
        <v>1306</v>
      </c>
      <c r="D96" s="286" t="s">
        <v>682</v>
      </c>
      <c r="E96" s="288" t="n">
        <v>1</v>
      </c>
      <c r="F96" s="286" t="n">
        <v>375.94</v>
      </c>
      <c r="G96" s="286" t="n">
        <v>375.94</v>
      </c>
      <c r="H96" s="286" t="n">
        <v>375.94</v>
      </c>
      <c r="I96" s="289" t="n">
        <v>0.0019</v>
      </c>
      <c r="J96" s="290" t="n">
        <v>181048.27</v>
      </c>
      <c r="K96" s="289" t="n">
        <v>0.9015</v>
      </c>
    </row>
    <row r="97" customFormat="false" ht="15" hidden="false" customHeight="false" outlineLevel="0" collapsed="false">
      <c r="A97" s="286" t="s">
        <v>1652</v>
      </c>
      <c r="B97" s="286" t="s">
        <v>427</v>
      </c>
      <c r="C97" s="287" t="s">
        <v>575</v>
      </c>
      <c r="D97" s="286" t="s">
        <v>451</v>
      </c>
      <c r="E97" s="288" t="n">
        <v>5.75488</v>
      </c>
      <c r="F97" s="286" t="n">
        <v>65.18</v>
      </c>
      <c r="G97" s="286" t="n">
        <v>375.1</v>
      </c>
      <c r="H97" s="286" t="n">
        <v>375.1</v>
      </c>
      <c r="I97" s="289" t="n">
        <v>0.0019</v>
      </c>
      <c r="J97" s="290" t="n">
        <v>181423.37</v>
      </c>
      <c r="K97" s="289" t="n">
        <v>0.9034</v>
      </c>
    </row>
    <row r="98" customFormat="false" ht="15" hidden="false" customHeight="false" outlineLevel="0" collapsed="false">
      <c r="A98" s="286" t="s">
        <v>1653</v>
      </c>
      <c r="B98" s="286" t="s">
        <v>427</v>
      </c>
      <c r="C98" s="287" t="s">
        <v>1635</v>
      </c>
      <c r="D98" s="286" t="s">
        <v>526</v>
      </c>
      <c r="E98" s="288" t="n">
        <v>29.466666</v>
      </c>
      <c r="F98" s="286" t="n">
        <v>12.58</v>
      </c>
      <c r="G98" s="286" t="n">
        <v>370.69</v>
      </c>
      <c r="H98" s="286" t="n">
        <v>370.69</v>
      </c>
      <c r="I98" s="289" t="n">
        <v>0.0018</v>
      </c>
      <c r="J98" s="290" t="n">
        <v>181794.06</v>
      </c>
      <c r="K98" s="289" t="n">
        <v>0.9052</v>
      </c>
    </row>
    <row r="99" customFormat="false" ht="15" hidden="false" customHeight="false" outlineLevel="0" collapsed="false">
      <c r="A99" s="286" t="n">
        <v>3378</v>
      </c>
      <c r="B99" s="286" t="s">
        <v>431</v>
      </c>
      <c r="C99" s="287" t="s">
        <v>1348</v>
      </c>
      <c r="D99" s="286" t="s">
        <v>8</v>
      </c>
      <c r="E99" s="288" t="n">
        <v>3</v>
      </c>
      <c r="F99" s="286" t="n">
        <v>121.21</v>
      </c>
      <c r="G99" s="286" t="n">
        <v>363.63</v>
      </c>
      <c r="H99" s="286" t="n">
        <v>363.63</v>
      </c>
      <c r="I99" s="289" t="n">
        <v>0.0018</v>
      </c>
      <c r="J99" s="290" t="n">
        <v>182157.69</v>
      </c>
      <c r="K99" s="289" t="n">
        <v>0.9071</v>
      </c>
    </row>
    <row r="100" customFormat="false" ht="15" hidden="false" customHeight="false" outlineLevel="0" collapsed="false">
      <c r="A100" s="286" t="n">
        <v>9839</v>
      </c>
      <c r="B100" s="286" t="s">
        <v>431</v>
      </c>
      <c r="C100" s="287" t="s">
        <v>1654</v>
      </c>
      <c r="D100" s="286" t="s">
        <v>31</v>
      </c>
      <c r="E100" s="288" t="n">
        <v>13.8112</v>
      </c>
      <c r="F100" s="286" t="n">
        <v>25.67</v>
      </c>
      <c r="G100" s="286" t="n">
        <v>354.53</v>
      </c>
      <c r="H100" s="286" t="n">
        <v>354.53</v>
      </c>
      <c r="I100" s="289" t="n">
        <v>0.0018</v>
      </c>
      <c r="J100" s="290" t="n">
        <v>182512.23</v>
      </c>
      <c r="K100" s="289" t="n">
        <v>0.9088</v>
      </c>
    </row>
    <row r="101" customFormat="false" ht="15" hidden="false" customHeight="false" outlineLevel="0" collapsed="false">
      <c r="A101" s="286" t="n">
        <v>659</v>
      </c>
      <c r="B101" s="286" t="s">
        <v>431</v>
      </c>
      <c r="C101" s="287" t="s">
        <v>1431</v>
      </c>
      <c r="D101" s="286" t="s">
        <v>8</v>
      </c>
      <c r="E101" s="288" t="n">
        <v>177.288</v>
      </c>
      <c r="F101" s="286" t="n">
        <v>1.97</v>
      </c>
      <c r="G101" s="286" t="n">
        <v>349.26</v>
      </c>
      <c r="H101" s="286" t="n">
        <v>349.26</v>
      </c>
      <c r="I101" s="289" t="n">
        <v>0.0017</v>
      </c>
      <c r="J101" s="290" t="n">
        <v>182861.48</v>
      </c>
      <c r="K101" s="289" t="n">
        <v>0.9106</v>
      </c>
    </row>
    <row r="102" customFormat="false" ht="15" hidden="false" customHeight="false" outlineLevel="0" collapsed="false">
      <c r="A102" s="286" t="s">
        <v>1655</v>
      </c>
      <c r="B102" s="286" t="s">
        <v>427</v>
      </c>
      <c r="C102" s="287" t="s">
        <v>676</v>
      </c>
      <c r="D102" s="286" t="s">
        <v>677</v>
      </c>
      <c r="E102" s="288" t="n">
        <v>11.76</v>
      </c>
      <c r="F102" s="286" t="n">
        <v>28.46</v>
      </c>
      <c r="G102" s="286" t="n">
        <v>334.69</v>
      </c>
      <c r="H102" s="286" t="n">
        <v>334.69</v>
      </c>
      <c r="I102" s="289" t="n">
        <v>0.0017</v>
      </c>
      <c r="J102" s="290" t="n">
        <v>183196.17</v>
      </c>
      <c r="K102" s="289" t="n">
        <v>0.9122</v>
      </c>
    </row>
    <row r="103" customFormat="false" ht="15" hidden="false" customHeight="false" outlineLevel="0" collapsed="false">
      <c r="A103" s="286" t="s">
        <v>1656</v>
      </c>
      <c r="B103" s="286" t="s">
        <v>427</v>
      </c>
      <c r="C103" s="287" t="s">
        <v>1657</v>
      </c>
      <c r="D103" s="286" t="s">
        <v>682</v>
      </c>
      <c r="E103" s="288" t="n">
        <v>590.6865664</v>
      </c>
      <c r="F103" s="286" t="n">
        <v>0.56</v>
      </c>
      <c r="G103" s="286" t="n">
        <v>330.78</v>
      </c>
      <c r="H103" s="286" t="n">
        <v>330.78</v>
      </c>
      <c r="I103" s="289" t="n">
        <v>0.0016</v>
      </c>
      <c r="J103" s="290" t="n">
        <v>183526.96</v>
      </c>
      <c r="K103" s="289" t="n">
        <v>0.9139</v>
      </c>
    </row>
    <row r="104" customFormat="false" ht="15" hidden="false" customHeight="false" outlineLevel="0" collapsed="false">
      <c r="A104" s="286" t="s">
        <v>1658</v>
      </c>
      <c r="B104" s="286" t="s">
        <v>427</v>
      </c>
      <c r="C104" s="287" t="s">
        <v>1659</v>
      </c>
      <c r="D104" s="286" t="s">
        <v>1582</v>
      </c>
      <c r="E104" s="288" t="n">
        <v>586.0534576</v>
      </c>
      <c r="F104" s="286" t="n">
        <v>0.56</v>
      </c>
      <c r="G104" s="286" t="n">
        <v>328.19</v>
      </c>
      <c r="H104" s="286" t="n">
        <v>328.19</v>
      </c>
      <c r="I104" s="289" t="n">
        <v>0.0016</v>
      </c>
      <c r="J104" s="290" t="n">
        <v>183855.15</v>
      </c>
      <c r="K104" s="289" t="n">
        <v>0.9155</v>
      </c>
    </row>
    <row r="105" customFormat="false" ht="15" hidden="false" customHeight="false" outlineLevel="0" collapsed="false">
      <c r="A105" s="286" t="s">
        <v>1660</v>
      </c>
      <c r="B105" s="286" t="s">
        <v>427</v>
      </c>
      <c r="C105" s="287" t="s">
        <v>1661</v>
      </c>
      <c r="D105" s="286" t="s">
        <v>474</v>
      </c>
      <c r="E105" s="288" t="n">
        <v>193.6285375</v>
      </c>
      <c r="F105" s="286" t="n">
        <v>1.66</v>
      </c>
      <c r="G105" s="286" t="n">
        <v>321.42</v>
      </c>
      <c r="H105" s="286" t="n">
        <v>321.42</v>
      </c>
      <c r="I105" s="289" t="n">
        <v>0.0016</v>
      </c>
      <c r="J105" s="290" t="n">
        <v>184176.57</v>
      </c>
      <c r="K105" s="289" t="n">
        <v>0.9171</v>
      </c>
    </row>
    <row r="106" customFormat="false" ht="15" hidden="false" customHeight="false" outlineLevel="0" collapsed="false">
      <c r="A106" s="286" t="n">
        <v>358</v>
      </c>
      <c r="B106" s="286" t="s">
        <v>431</v>
      </c>
      <c r="C106" s="287" t="s">
        <v>1662</v>
      </c>
      <c r="D106" s="286" t="s">
        <v>8</v>
      </c>
      <c r="E106" s="288" t="n">
        <v>6</v>
      </c>
      <c r="F106" s="286" t="n">
        <v>53.16</v>
      </c>
      <c r="G106" s="286" t="n">
        <v>318.96</v>
      </c>
      <c r="H106" s="286" t="n">
        <v>318.96</v>
      </c>
      <c r="I106" s="289" t="n">
        <v>0.0016</v>
      </c>
      <c r="J106" s="290" t="n">
        <v>184495.53</v>
      </c>
      <c r="K106" s="289" t="n">
        <v>0.9187</v>
      </c>
    </row>
    <row r="107" customFormat="false" ht="15" hidden="false" customHeight="false" outlineLevel="0" collapsed="false">
      <c r="A107" s="286" t="s">
        <v>1663</v>
      </c>
      <c r="B107" s="286" t="s">
        <v>427</v>
      </c>
      <c r="C107" s="287" t="s">
        <v>707</v>
      </c>
      <c r="D107" s="286" t="s">
        <v>548</v>
      </c>
      <c r="E107" s="288" t="n">
        <v>320.94</v>
      </c>
      <c r="F107" s="286" t="n">
        <v>0.98</v>
      </c>
      <c r="G107" s="286" t="n">
        <v>314.52</v>
      </c>
      <c r="H107" s="286" t="n">
        <v>314.52</v>
      </c>
      <c r="I107" s="289" t="n">
        <v>0.0016</v>
      </c>
      <c r="J107" s="290" t="n">
        <v>184810.05</v>
      </c>
      <c r="K107" s="289" t="n">
        <v>0.9203</v>
      </c>
    </row>
    <row r="108" customFormat="false" ht="15" hidden="false" customHeight="false" outlineLevel="0" collapsed="false">
      <c r="A108" s="286" t="s">
        <v>1664</v>
      </c>
      <c r="B108" s="286" t="s">
        <v>427</v>
      </c>
      <c r="C108" s="287" t="s">
        <v>1665</v>
      </c>
      <c r="D108" s="286" t="s">
        <v>451</v>
      </c>
      <c r="E108" s="288" t="n">
        <v>4.45056</v>
      </c>
      <c r="F108" s="286" t="n">
        <v>70.42</v>
      </c>
      <c r="G108" s="286" t="n">
        <v>313.41</v>
      </c>
      <c r="H108" s="286" t="n">
        <v>313.41</v>
      </c>
      <c r="I108" s="289" t="n">
        <v>0.0016</v>
      </c>
      <c r="J108" s="290" t="n">
        <v>185123.46</v>
      </c>
      <c r="K108" s="289" t="n">
        <v>0.9218</v>
      </c>
    </row>
    <row r="109" customFormat="false" ht="15" hidden="false" customHeight="false" outlineLevel="0" collapsed="false">
      <c r="A109" s="286" t="n">
        <v>1013</v>
      </c>
      <c r="B109" s="286" t="s">
        <v>431</v>
      </c>
      <c r="C109" s="287" t="s">
        <v>1324</v>
      </c>
      <c r="D109" s="286" t="s">
        <v>31</v>
      </c>
      <c r="E109" s="288" t="n">
        <v>238</v>
      </c>
      <c r="F109" s="286" t="n">
        <v>1.3</v>
      </c>
      <c r="G109" s="286" t="n">
        <v>309.4</v>
      </c>
      <c r="H109" s="286" t="n">
        <v>309.4</v>
      </c>
      <c r="I109" s="289" t="n">
        <v>0.0015</v>
      </c>
      <c r="J109" s="290" t="n">
        <v>185432.86</v>
      </c>
      <c r="K109" s="289" t="n">
        <v>0.9234</v>
      </c>
    </row>
    <row r="110" customFormat="false" ht="15" hidden="false" customHeight="false" outlineLevel="0" collapsed="false">
      <c r="A110" s="286" t="n">
        <v>5318</v>
      </c>
      <c r="B110" s="286" t="s">
        <v>431</v>
      </c>
      <c r="C110" s="287" t="s">
        <v>830</v>
      </c>
      <c r="D110" s="286" t="s">
        <v>822</v>
      </c>
      <c r="E110" s="288" t="n">
        <v>16.0842481</v>
      </c>
      <c r="F110" s="286" t="n">
        <v>18.55</v>
      </c>
      <c r="G110" s="286" t="n">
        <v>298.36</v>
      </c>
      <c r="H110" s="286" t="n">
        <v>298.36</v>
      </c>
      <c r="I110" s="289" t="n">
        <v>0.0015</v>
      </c>
      <c r="J110" s="290" t="n">
        <v>185731.22</v>
      </c>
      <c r="K110" s="289" t="n">
        <v>0.9248</v>
      </c>
    </row>
    <row r="111" customFormat="false" ht="15" hidden="false" customHeight="false" outlineLevel="0" collapsed="false">
      <c r="A111" s="286" t="n">
        <v>43489</v>
      </c>
      <c r="B111" s="286" t="s">
        <v>431</v>
      </c>
      <c r="C111" s="287" t="s">
        <v>1666</v>
      </c>
      <c r="D111" s="286" t="s">
        <v>526</v>
      </c>
      <c r="E111" s="288" t="n">
        <v>271.7219787</v>
      </c>
      <c r="F111" s="286" t="n">
        <v>1.09</v>
      </c>
      <c r="G111" s="286" t="n">
        <v>296.18</v>
      </c>
      <c r="H111" s="286" t="n">
        <v>296.18</v>
      </c>
      <c r="I111" s="289" t="n">
        <v>0.0015</v>
      </c>
      <c r="J111" s="290" t="n">
        <v>186027.4</v>
      </c>
      <c r="K111" s="289" t="n">
        <v>0.9263</v>
      </c>
    </row>
    <row r="112" customFormat="false" ht="15" hidden="false" customHeight="false" outlineLevel="0" collapsed="false">
      <c r="A112" s="286" t="s">
        <v>1667</v>
      </c>
      <c r="B112" s="286" t="s">
        <v>427</v>
      </c>
      <c r="C112" s="287" t="s">
        <v>483</v>
      </c>
      <c r="D112" s="286" t="s">
        <v>474</v>
      </c>
      <c r="E112" s="288" t="n">
        <v>188.139</v>
      </c>
      <c r="F112" s="286" t="n">
        <v>1.56</v>
      </c>
      <c r="G112" s="286" t="n">
        <v>293.5</v>
      </c>
      <c r="H112" s="286" t="n">
        <v>293.5</v>
      </c>
      <c r="I112" s="289" t="n">
        <v>0.0015</v>
      </c>
      <c r="J112" s="290" t="n">
        <v>186320.9</v>
      </c>
      <c r="K112" s="289" t="n">
        <v>0.9278</v>
      </c>
    </row>
    <row r="113" customFormat="false" ht="15" hidden="false" customHeight="false" outlineLevel="0" collapsed="false">
      <c r="A113" s="286" t="n">
        <v>38125</v>
      </c>
      <c r="B113" s="286" t="s">
        <v>431</v>
      </c>
      <c r="C113" s="287" t="s">
        <v>974</v>
      </c>
      <c r="D113" s="286" t="s">
        <v>60</v>
      </c>
      <c r="E113" s="288" t="n">
        <v>209.425</v>
      </c>
      <c r="F113" s="286" t="n">
        <v>1.37</v>
      </c>
      <c r="G113" s="286" t="n">
        <v>286.91</v>
      </c>
      <c r="H113" s="286" t="n">
        <v>286.91</v>
      </c>
      <c r="I113" s="289" t="n">
        <v>0.0014</v>
      </c>
      <c r="J113" s="290" t="n">
        <v>186607.81</v>
      </c>
      <c r="K113" s="289" t="n">
        <v>0.9292</v>
      </c>
    </row>
    <row r="114" customFormat="false" ht="15" hidden="false" customHeight="false" outlineLevel="0" collapsed="false">
      <c r="A114" s="286" t="n">
        <v>39</v>
      </c>
      <c r="B114" s="286" t="s">
        <v>628</v>
      </c>
      <c r="C114" s="287" t="s">
        <v>1412</v>
      </c>
      <c r="D114" s="286" t="s">
        <v>184</v>
      </c>
      <c r="E114" s="288" t="n">
        <v>6</v>
      </c>
      <c r="F114" s="286" t="n">
        <v>46.3</v>
      </c>
      <c r="G114" s="286" t="n">
        <v>277.8</v>
      </c>
      <c r="H114" s="286" t="n">
        <v>277.8</v>
      </c>
      <c r="I114" s="289" t="n">
        <v>0.0014</v>
      </c>
      <c r="J114" s="290" t="n">
        <v>186885.61</v>
      </c>
      <c r="K114" s="289" t="n">
        <v>0.9306</v>
      </c>
    </row>
    <row r="115" customFormat="false" ht="15" hidden="false" customHeight="false" outlineLevel="0" collapsed="false">
      <c r="A115" s="286" t="n">
        <v>20083</v>
      </c>
      <c r="B115" s="286" t="s">
        <v>431</v>
      </c>
      <c r="C115" s="287" t="s">
        <v>1038</v>
      </c>
      <c r="D115" s="286" t="s">
        <v>8</v>
      </c>
      <c r="E115" s="288" t="n">
        <v>4.3582138</v>
      </c>
      <c r="F115" s="286" t="n">
        <v>62.76</v>
      </c>
      <c r="G115" s="286" t="n">
        <v>273.52</v>
      </c>
      <c r="H115" s="286" t="n">
        <v>273.52</v>
      </c>
      <c r="I115" s="289" t="n">
        <v>0.0014</v>
      </c>
      <c r="J115" s="290" t="n">
        <v>187159.13</v>
      </c>
      <c r="K115" s="289" t="n">
        <v>0.932</v>
      </c>
    </row>
    <row r="116" customFormat="false" ht="15" hidden="false" customHeight="false" outlineLevel="0" collapsed="false">
      <c r="A116" s="286" t="n">
        <v>12873</v>
      </c>
      <c r="B116" s="286" t="s">
        <v>431</v>
      </c>
      <c r="C116" s="287" t="s">
        <v>1668</v>
      </c>
      <c r="D116" s="286" t="s">
        <v>526</v>
      </c>
      <c r="E116" s="288" t="n">
        <v>14.8094148</v>
      </c>
      <c r="F116" s="286" t="n">
        <v>17.92</v>
      </c>
      <c r="G116" s="286" t="n">
        <v>265.38</v>
      </c>
      <c r="H116" s="286" t="n">
        <v>265.38</v>
      </c>
      <c r="I116" s="289" t="n">
        <v>0.0013</v>
      </c>
      <c r="J116" s="290" t="n">
        <v>187424.52</v>
      </c>
      <c r="K116" s="289" t="n">
        <v>0.9333</v>
      </c>
    </row>
    <row r="117" customFormat="false" ht="15" hidden="false" customHeight="false" outlineLevel="0" collapsed="false">
      <c r="A117" s="286" t="s">
        <v>1669</v>
      </c>
      <c r="B117" s="286" t="s">
        <v>427</v>
      </c>
      <c r="C117" s="287" t="s">
        <v>1670</v>
      </c>
      <c r="D117" s="286" t="s">
        <v>479</v>
      </c>
      <c r="E117" s="288" t="n">
        <v>12.7611</v>
      </c>
      <c r="F117" s="286" t="n">
        <v>20.3</v>
      </c>
      <c r="G117" s="286" t="n">
        <v>259.05</v>
      </c>
      <c r="H117" s="286" t="n">
        <v>259.05</v>
      </c>
      <c r="I117" s="289" t="n">
        <v>0.0013</v>
      </c>
      <c r="J117" s="290" t="n">
        <v>187683.57</v>
      </c>
      <c r="K117" s="289" t="n">
        <v>0.9346</v>
      </c>
    </row>
    <row r="118" customFormat="false" ht="15" hidden="false" customHeight="false" outlineLevel="0" collapsed="false">
      <c r="A118" s="286" t="n">
        <v>43490</v>
      </c>
      <c r="B118" s="286" t="s">
        <v>431</v>
      </c>
      <c r="C118" s="287" t="s">
        <v>1671</v>
      </c>
      <c r="D118" s="286" t="s">
        <v>526</v>
      </c>
      <c r="E118" s="288" t="n">
        <v>166.2656297</v>
      </c>
      <c r="F118" s="286" t="n">
        <v>1.5</v>
      </c>
      <c r="G118" s="286" t="n">
        <v>249.4</v>
      </c>
      <c r="H118" s="286" t="n">
        <v>249.4</v>
      </c>
      <c r="I118" s="289" t="n">
        <v>0.0012</v>
      </c>
      <c r="J118" s="290" t="n">
        <v>187932.96</v>
      </c>
      <c r="K118" s="289" t="n">
        <v>0.9358</v>
      </c>
    </row>
    <row r="119" customFormat="false" ht="15" hidden="false" customHeight="false" outlineLevel="0" collapsed="false">
      <c r="A119" s="286" t="n">
        <v>7604</v>
      </c>
      <c r="B119" s="286" t="s">
        <v>431</v>
      </c>
      <c r="C119" s="287" t="s">
        <v>1024</v>
      </c>
      <c r="D119" s="286" t="s">
        <v>8</v>
      </c>
      <c r="E119" s="288" t="n">
        <v>6</v>
      </c>
      <c r="F119" s="286" t="n">
        <v>41.11</v>
      </c>
      <c r="G119" s="286" t="n">
        <v>246.66</v>
      </c>
      <c r="H119" s="286" t="n">
        <v>246.66</v>
      </c>
      <c r="I119" s="289" t="n">
        <v>0.0012</v>
      </c>
      <c r="J119" s="290" t="n">
        <v>188179.62</v>
      </c>
      <c r="K119" s="289" t="n">
        <v>0.937</v>
      </c>
    </row>
    <row r="120" customFormat="false" ht="15" hidden="false" customHeight="false" outlineLevel="0" collapsed="false">
      <c r="A120" s="286" t="n">
        <v>43466</v>
      </c>
      <c r="B120" s="286" t="s">
        <v>431</v>
      </c>
      <c r="C120" s="287" t="s">
        <v>1672</v>
      </c>
      <c r="D120" s="286" t="s">
        <v>526</v>
      </c>
      <c r="E120" s="288" t="n">
        <v>166.2656297</v>
      </c>
      <c r="F120" s="286" t="n">
        <v>1.48</v>
      </c>
      <c r="G120" s="286" t="n">
        <v>246.07</v>
      </c>
      <c r="H120" s="286" t="n">
        <v>246.07</v>
      </c>
      <c r="I120" s="289" t="n">
        <v>0.0012</v>
      </c>
      <c r="J120" s="290" t="n">
        <v>188425.7</v>
      </c>
      <c r="K120" s="289" t="n">
        <v>0.9383</v>
      </c>
    </row>
    <row r="121" customFormat="false" ht="15" hidden="false" customHeight="false" outlineLevel="0" collapsed="false">
      <c r="A121" s="286" t="n">
        <v>37666</v>
      </c>
      <c r="B121" s="286" t="s">
        <v>431</v>
      </c>
      <c r="C121" s="287" t="s">
        <v>1673</v>
      </c>
      <c r="D121" s="286" t="s">
        <v>526</v>
      </c>
      <c r="E121" s="288" t="n">
        <v>15.4328565</v>
      </c>
      <c r="F121" s="286" t="n">
        <v>15.45</v>
      </c>
      <c r="G121" s="286" t="n">
        <v>238.44</v>
      </c>
      <c r="H121" s="286" t="n">
        <v>238.44</v>
      </c>
      <c r="I121" s="289" t="n">
        <v>0.0012</v>
      </c>
      <c r="J121" s="290" t="n">
        <v>188664.13</v>
      </c>
      <c r="K121" s="289" t="n">
        <v>0.9395</v>
      </c>
    </row>
    <row r="122" customFormat="false" ht="15" hidden="false" customHeight="false" outlineLevel="0" collapsed="false">
      <c r="A122" s="286" t="s">
        <v>1674</v>
      </c>
      <c r="B122" s="286" t="s">
        <v>427</v>
      </c>
      <c r="C122" s="287" t="s">
        <v>1675</v>
      </c>
      <c r="D122" s="286" t="s">
        <v>526</v>
      </c>
      <c r="E122" s="288" t="n">
        <v>19.4961107</v>
      </c>
      <c r="F122" s="286" t="n">
        <v>12.07</v>
      </c>
      <c r="G122" s="286" t="n">
        <v>235.32</v>
      </c>
      <c r="H122" s="286" t="n">
        <v>235.32</v>
      </c>
      <c r="I122" s="289" t="n">
        <v>0.0012</v>
      </c>
      <c r="J122" s="290" t="n">
        <v>188899.45</v>
      </c>
      <c r="K122" s="289" t="n">
        <v>0.9406</v>
      </c>
    </row>
    <row r="123" customFormat="false" ht="15" hidden="false" customHeight="false" outlineLevel="0" collapsed="false">
      <c r="A123" s="286" t="n">
        <v>34709</v>
      </c>
      <c r="B123" s="286" t="s">
        <v>431</v>
      </c>
      <c r="C123" s="287" t="s">
        <v>1273</v>
      </c>
      <c r="D123" s="286" t="s">
        <v>8</v>
      </c>
      <c r="E123" s="288" t="n">
        <v>2</v>
      </c>
      <c r="F123" s="286" t="n">
        <v>114.09</v>
      </c>
      <c r="G123" s="286" t="n">
        <v>228.18</v>
      </c>
      <c r="H123" s="286" t="n">
        <v>228.18</v>
      </c>
      <c r="I123" s="289" t="n">
        <v>0.0011</v>
      </c>
      <c r="J123" s="290" t="n">
        <v>189127.63</v>
      </c>
      <c r="K123" s="289" t="n">
        <v>0.9418</v>
      </c>
    </row>
    <row r="124" customFormat="false" ht="15" hidden="false" customHeight="false" outlineLevel="0" collapsed="false">
      <c r="A124" s="286" t="n">
        <v>9838</v>
      </c>
      <c r="B124" s="286" t="s">
        <v>431</v>
      </c>
      <c r="C124" s="287" t="s">
        <v>1040</v>
      </c>
      <c r="D124" s="286" t="s">
        <v>31</v>
      </c>
      <c r="E124" s="288" t="n">
        <v>20.265</v>
      </c>
      <c r="F124" s="286" t="n">
        <v>11.18</v>
      </c>
      <c r="G124" s="286" t="n">
        <v>226.56</v>
      </c>
      <c r="H124" s="286" t="n">
        <v>226.56</v>
      </c>
      <c r="I124" s="289" t="n">
        <v>0.0011</v>
      </c>
      <c r="J124" s="290" t="n">
        <v>189354.2</v>
      </c>
      <c r="K124" s="289" t="n">
        <v>0.9429</v>
      </c>
    </row>
    <row r="125" customFormat="false" ht="15" hidden="false" customHeight="false" outlineLevel="0" collapsed="false">
      <c r="A125" s="286" t="n">
        <v>43059</v>
      </c>
      <c r="B125" s="286" t="s">
        <v>431</v>
      </c>
      <c r="C125" s="287" t="s">
        <v>1676</v>
      </c>
      <c r="D125" s="286" t="s">
        <v>60</v>
      </c>
      <c r="E125" s="288" t="n">
        <v>25.55588</v>
      </c>
      <c r="F125" s="286" t="n">
        <v>8.79</v>
      </c>
      <c r="G125" s="286" t="n">
        <v>224.64</v>
      </c>
      <c r="H125" s="286" t="n">
        <v>224.64</v>
      </c>
      <c r="I125" s="289" t="n">
        <v>0.0011</v>
      </c>
      <c r="J125" s="290" t="n">
        <v>189578.83</v>
      </c>
      <c r="K125" s="289" t="n">
        <v>0.944</v>
      </c>
    </row>
    <row r="126" customFormat="false" ht="15" hidden="false" customHeight="false" outlineLevel="0" collapsed="false">
      <c r="A126" s="286" t="n">
        <v>43485</v>
      </c>
      <c r="B126" s="286" t="s">
        <v>431</v>
      </c>
      <c r="C126" s="287" t="s">
        <v>1677</v>
      </c>
      <c r="D126" s="286" t="s">
        <v>526</v>
      </c>
      <c r="E126" s="288" t="n">
        <v>237.5563807</v>
      </c>
      <c r="F126" s="286" t="n">
        <v>0.94</v>
      </c>
      <c r="G126" s="286" t="n">
        <v>223.3</v>
      </c>
      <c r="H126" s="286" t="n">
        <v>223.3</v>
      </c>
      <c r="I126" s="289" t="n">
        <v>0.0011</v>
      </c>
      <c r="J126" s="290" t="n">
        <v>189802.13</v>
      </c>
      <c r="K126" s="289" t="n">
        <v>0.9451</v>
      </c>
    </row>
    <row r="127" customFormat="false" ht="15" hidden="false" customHeight="false" outlineLevel="0" collapsed="false">
      <c r="A127" s="286" t="n">
        <v>43467</v>
      </c>
      <c r="B127" s="286" t="s">
        <v>431</v>
      </c>
      <c r="C127" s="287" t="s">
        <v>1678</v>
      </c>
      <c r="D127" s="286" t="s">
        <v>526</v>
      </c>
      <c r="E127" s="288" t="n">
        <v>394.6364378</v>
      </c>
      <c r="F127" s="286" t="n">
        <v>0.56</v>
      </c>
      <c r="G127" s="286" t="n">
        <v>221</v>
      </c>
      <c r="H127" s="286" t="n">
        <v>221</v>
      </c>
      <c r="I127" s="289" t="n">
        <v>0.0011</v>
      </c>
      <c r="J127" s="290" t="n">
        <v>190023.13</v>
      </c>
      <c r="K127" s="289" t="n">
        <v>0.9462</v>
      </c>
    </row>
    <row r="128" customFormat="false" ht="15" hidden="false" customHeight="false" outlineLevel="0" collapsed="false">
      <c r="A128" s="286" t="s">
        <v>1679</v>
      </c>
      <c r="B128" s="286" t="s">
        <v>427</v>
      </c>
      <c r="C128" s="287" t="s">
        <v>1407</v>
      </c>
      <c r="D128" s="286" t="s">
        <v>548</v>
      </c>
      <c r="E128" s="288" t="n">
        <v>7</v>
      </c>
      <c r="F128" s="286" t="n">
        <v>30.6</v>
      </c>
      <c r="G128" s="286" t="n">
        <v>214.2</v>
      </c>
      <c r="H128" s="286" t="n">
        <v>214.2</v>
      </c>
      <c r="I128" s="289" t="n">
        <v>0.0011</v>
      </c>
      <c r="J128" s="290" t="n">
        <v>190237.33</v>
      </c>
      <c r="K128" s="289" t="n">
        <v>0.9473</v>
      </c>
    </row>
    <row r="129" customFormat="false" ht="15" hidden="false" customHeight="false" outlineLevel="0" collapsed="false">
      <c r="A129" s="286" t="n">
        <v>11061</v>
      </c>
      <c r="B129" s="286" t="s">
        <v>431</v>
      </c>
      <c r="C129" s="287" t="s">
        <v>1467</v>
      </c>
      <c r="D129" s="286" t="s">
        <v>60</v>
      </c>
      <c r="E129" s="288" t="n">
        <v>10.08</v>
      </c>
      <c r="F129" s="286" t="n">
        <v>21.1</v>
      </c>
      <c r="G129" s="286" t="n">
        <v>212.69</v>
      </c>
      <c r="H129" s="286" t="n">
        <v>212.69</v>
      </c>
      <c r="I129" s="289" t="n">
        <v>0.0011</v>
      </c>
      <c r="J129" s="290" t="n">
        <v>190450.02</v>
      </c>
      <c r="K129" s="289" t="n">
        <v>0.9483</v>
      </c>
    </row>
    <row r="130" customFormat="false" ht="15" hidden="false" customHeight="false" outlineLevel="0" collapsed="false">
      <c r="A130" s="286" t="n">
        <v>4760</v>
      </c>
      <c r="B130" s="286" t="s">
        <v>431</v>
      </c>
      <c r="C130" s="287" t="s">
        <v>1680</v>
      </c>
      <c r="D130" s="286" t="s">
        <v>526</v>
      </c>
      <c r="E130" s="288" t="n">
        <v>10.91948</v>
      </c>
      <c r="F130" s="286" t="n">
        <v>19.43</v>
      </c>
      <c r="G130" s="286" t="n">
        <v>212.17</v>
      </c>
      <c r="H130" s="286" t="n">
        <v>212.17</v>
      </c>
      <c r="I130" s="289" t="n">
        <v>0.0011</v>
      </c>
      <c r="J130" s="290" t="n">
        <v>190662.18</v>
      </c>
      <c r="K130" s="289" t="n">
        <v>0.9494</v>
      </c>
    </row>
    <row r="131" customFormat="false" ht="15" hidden="false" customHeight="false" outlineLevel="0" collapsed="false">
      <c r="A131" s="291" t="n">
        <v>43465</v>
      </c>
      <c r="B131" s="291" t="s">
        <v>431</v>
      </c>
      <c r="C131" s="292" t="s">
        <v>1681</v>
      </c>
      <c r="D131" s="291" t="s">
        <v>526</v>
      </c>
      <c r="E131" s="293" t="n">
        <v>271.7219787</v>
      </c>
      <c r="F131" s="291" t="n">
        <v>0.74</v>
      </c>
      <c r="G131" s="291" t="n">
        <v>201.07</v>
      </c>
      <c r="H131" s="291" t="n">
        <v>201.07</v>
      </c>
      <c r="I131" s="294" t="n">
        <v>0.001</v>
      </c>
      <c r="J131" s="295" t="n">
        <v>190863.26</v>
      </c>
      <c r="K131" s="294" t="n">
        <v>0.9504</v>
      </c>
    </row>
    <row r="132" customFormat="false" ht="15" hidden="false" customHeight="false" outlineLevel="0" collapsed="false">
      <c r="A132" s="291" t="s">
        <v>1682</v>
      </c>
      <c r="B132" s="291" t="s">
        <v>427</v>
      </c>
      <c r="C132" s="292" t="s">
        <v>726</v>
      </c>
      <c r="D132" s="291" t="s">
        <v>474</v>
      </c>
      <c r="E132" s="293" t="n">
        <v>9.1596</v>
      </c>
      <c r="F132" s="291" t="n">
        <v>20.53</v>
      </c>
      <c r="G132" s="291" t="n">
        <v>188.05</v>
      </c>
      <c r="H132" s="291" t="n">
        <v>188.05</v>
      </c>
      <c r="I132" s="294" t="n">
        <v>0.0009</v>
      </c>
      <c r="J132" s="295" t="n">
        <v>191051.31</v>
      </c>
      <c r="K132" s="294" t="n">
        <v>0.9513</v>
      </c>
    </row>
    <row r="133" customFormat="false" ht="15" hidden="false" customHeight="false" outlineLevel="0" collapsed="false">
      <c r="A133" s="291" t="s">
        <v>1683</v>
      </c>
      <c r="B133" s="291" t="s">
        <v>427</v>
      </c>
      <c r="C133" s="292" t="s">
        <v>935</v>
      </c>
      <c r="D133" s="291" t="s">
        <v>451</v>
      </c>
      <c r="E133" s="293" t="n">
        <v>1.59</v>
      </c>
      <c r="F133" s="291" t="n">
        <v>112.12</v>
      </c>
      <c r="G133" s="291" t="n">
        <v>178.27</v>
      </c>
      <c r="H133" s="291" t="n">
        <v>178.27</v>
      </c>
      <c r="I133" s="294" t="n">
        <v>0.0009</v>
      </c>
      <c r="J133" s="295" t="n">
        <v>191229.58</v>
      </c>
      <c r="K133" s="294" t="n">
        <v>0.9522</v>
      </c>
    </row>
    <row r="134" customFormat="false" ht="15" hidden="false" customHeight="false" outlineLevel="0" collapsed="false">
      <c r="A134" s="291" t="n">
        <v>4257</v>
      </c>
      <c r="B134" s="291" t="s">
        <v>431</v>
      </c>
      <c r="C134" s="292" t="s">
        <v>1684</v>
      </c>
      <c r="D134" s="291" t="s">
        <v>526</v>
      </c>
      <c r="E134" s="293" t="n">
        <v>11.3603528</v>
      </c>
      <c r="F134" s="291" t="n">
        <v>15.3</v>
      </c>
      <c r="G134" s="291" t="n">
        <v>173.81</v>
      </c>
      <c r="H134" s="291" t="n">
        <v>173.81</v>
      </c>
      <c r="I134" s="294" t="n">
        <v>0.0009</v>
      </c>
      <c r="J134" s="295" t="n">
        <v>191403.39</v>
      </c>
      <c r="K134" s="294" t="n">
        <v>0.9531</v>
      </c>
    </row>
    <row r="135" customFormat="false" ht="15" hidden="false" customHeight="false" outlineLevel="0" collapsed="false">
      <c r="A135" s="291" t="s">
        <v>1685</v>
      </c>
      <c r="B135" s="291" t="s">
        <v>427</v>
      </c>
      <c r="C135" s="292" t="s">
        <v>547</v>
      </c>
      <c r="D135" s="291" t="s">
        <v>548</v>
      </c>
      <c r="E135" s="293" t="n">
        <v>13.674</v>
      </c>
      <c r="F135" s="291" t="n">
        <v>12.61</v>
      </c>
      <c r="G135" s="291" t="n">
        <v>172.43</v>
      </c>
      <c r="H135" s="291" t="n">
        <v>172.43</v>
      </c>
      <c r="I135" s="294" t="n">
        <v>0.0009</v>
      </c>
      <c r="J135" s="295" t="n">
        <v>191575.82</v>
      </c>
      <c r="K135" s="294" t="n">
        <v>0.9539</v>
      </c>
    </row>
    <row r="136" customFormat="false" ht="15" hidden="false" customHeight="false" outlineLevel="0" collapsed="false">
      <c r="A136" s="291" t="n">
        <v>12869</v>
      </c>
      <c r="B136" s="291" t="s">
        <v>431</v>
      </c>
      <c r="C136" s="292" t="s">
        <v>1686</v>
      </c>
      <c r="D136" s="291" t="s">
        <v>526</v>
      </c>
      <c r="E136" s="293" t="n">
        <v>9.5819617</v>
      </c>
      <c r="F136" s="291" t="n">
        <v>17.71</v>
      </c>
      <c r="G136" s="291" t="n">
        <v>169.7</v>
      </c>
      <c r="H136" s="291" t="n">
        <v>169.7</v>
      </c>
      <c r="I136" s="294" t="n">
        <v>0.0008</v>
      </c>
      <c r="J136" s="295" t="n">
        <v>191745.52</v>
      </c>
      <c r="K136" s="294" t="n">
        <v>0.9548</v>
      </c>
    </row>
    <row r="137" customFormat="false" ht="15" hidden="false" customHeight="false" outlineLevel="0" collapsed="false">
      <c r="A137" s="291" t="s">
        <v>1687</v>
      </c>
      <c r="B137" s="291" t="s">
        <v>427</v>
      </c>
      <c r="C137" s="292" t="s">
        <v>1309</v>
      </c>
      <c r="D137" s="291" t="s">
        <v>682</v>
      </c>
      <c r="E137" s="293" t="n">
        <v>1</v>
      </c>
      <c r="F137" s="291" t="n">
        <v>168.74</v>
      </c>
      <c r="G137" s="291" t="n">
        <v>168.74</v>
      </c>
      <c r="H137" s="291" t="n">
        <v>168.74</v>
      </c>
      <c r="I137" s="294" t="n">
        <v>0.0008</v>
      </c>
      <c r="J137" s="295" t="n">
        <v>191914.26</v>
      </c>
      <c r="K137" s="294" t="n">
        <v>0.9556</v>
      </c>
    </row>
    <row r="138" customFormat="false" ht="15" hidden="false" customHeight="false" outlineLevel="0" collapsed="false">
      <c r="A138" s="291" t="n">
        <v>122</v>
      </c>
      <c r="B138" s="291" t="s">
        <v>431</v>
      </c>
      <c r="C138" s="292" t="s">
        <v>1034</v>
      </c>
      <c r="D138" s="291" t="s">
        <v>8</v>
      </c>
      <c r="E138" s="293" t="n">
        <v>3.0148453</v>
      </c>
      <c r="F138" s="291" t="n">
        <v>55.4</v>
      </c>
      <c r="G138" s="291" t="n">
        <v>167.02</v>
      </c>
      <c r="H138" s="291" t="n">
        <v>167.02</v>
      </c>
      <c r="I138" s="294" t="n">
        <v>0.0008</v>
      </c>
      <c r="J138" s="295" t="n">
        <v>192081.28</v>
      </c>
      <c r="K138" s="294" t="n">
        <v>0.9565</v>
      </c>
    </row>
    <row r="139" customFormat="false" ht="15" hidden="false" customHeight="false" outlineLevel="0" collapsed="false">
      <c r="A139" s="291" t="n">
        <v>39246</v>
      </c>
      <c r="B139" s="291" t="s">
        <v>431</v>
      </c>
      <c r="C139" s="292" t="s">
        <v>1293</v>
      </c>
      <c r="D139" s="291" t="s">
        <v>31</v>
      </c>
      <c r="E139" s="293" t="n">
        <v>39.6</v>
      </c>
      <c r="F139" s="291" t="n">
        <v>4.16</v>
      </c>
      <c r="G139" s="291" t="n">
        <v>164.74</v>
      </c>
      <c r="H139" s="291" t="n">
        <v>164.74</v>
      </c>
      <c r="I139" s="294" t="n">
        <v>0.0008</v>
      </c>
      <c r="J139" s="295" t="n">
        <v>192246.01</v>
      </c>
      <c r="K139" s="294" t="n">
        <v>0.9573</v>
      </c>
    </row>
    <row r="140" customFormat="false" ht="15" hidden="false" customHeight="false" outlineLevel="0" collapsed="false">
      <c r="A140" s="291" t="s">
        <v>1688</v>
      </c>
      <c r="B140" s="291" t="s">
        <v>427</v>
      </c>
      <c r="C140" s="292" t="s">
        <v>895</v>
      </c>
      <c r="D140" s="291" t="s">
        <v>479</v>
      </c>
      <c r="E140" s="293" t="n">
        <v>10.13</v>
      </c>
      <c r="F140" s="291" t="n">
        <v>16.05</v>
      </c>
      <c r="G140" s="291" t="n">
        <v>162.59</v>
      </c>
      <c r="H140" s="291" t="n">
        <v>162.59</v>
      </c>
      <c r="I140" s="294" t="n">
        <v>0.0008</v>
      </c>
      <c r="J140" s="295" t="n">
        <v>192408.6</v>
      </c>
      <c r="K140" s="294" t="n">
        <v>0.9581</v>
      </c>
    </row>
    <row r="141" customFormat="false" ht="15" hidden="false" customHeight="false" outlineLevel="0" collapsed="false">
      <c r="A141" s="291" t="n">
        <v>1381</v>
      </c>
      <c r="B141" s="291" t="s">
        <v>431</v>
      </c>
      <c r="C141" s="292" t="s">
        <v>848</v>
      </c>
      <c r="D141" s="291" t="s">
        <v>60</v>
      </c>
      <c r="E141" s="293" t="n">
        <v>254.81</v>
      </c>
      <c r="F141" s="291" t="n">
        <v>0.63</v>
      </c>
      <c r="G141" s="291" t="n">
        <v>160.53</v>
      </c>
      <c r="H141" s="291" t="n">
        <v>160.53</v>
      </c>
      <c r="I141" s="294" t="n">
        <v>0.0008</v>
      </c>
      <c r="J141" s="295" t="n">
        <v>192569.13</v>
      </c>
      <c r="K141" s="294" t="n">
        <v>0.9589</v>
      </c>
    </row>
    <row r="142" customFormat="false" ht="15" hidden="false" customHeight="false" outlineLevel="0" collapsed="false">
      <c r="A142" s="291" t="n">
        <v>34557</v>
      </c>
      <c r="B142" s="291" t="s">
        <v>431</v>
      </c>
      <c r="C142" s="292" t="s">
        <v>785</v>
      </c>
      <c r="D142" s="291" t="s">
        <v>31</v>
      </c>
      <c r="E142" s="293" t="n">
        <v>48.1572</v>
      </c>
      <c r="F142" s="291" t="n">
        <v>3.26</v>
      </c>
      <c r="G142" s="291" t="n">
        <v>156.99</v>
      </c>
      <c r="H142" s="291" t="n">
        <v>156.99</v>
      </c>
      <c r="I142" s="294" t="n">
        <v>0.0008</v>
      </c>
      <c r="J142" s="295" t="n">
        <v>192726.12</v>
      </c>
      <c r="K142" s="294" t="n">
        <v>0.9597</v>
      </c>
    </row>
    <row r="143" customFormat="false" ht="15" hidden="false" customHeight="false" outlineLevel="0" collapsed="false">
      <c r="A143" s="291" t="n">
        <v>43132</v>
      </c>
      <c r="B143" s="291" t="s">
        <v>431</v>
      </c>
      <c r="C143" s="292" t="s">
        <v>600</v>
      </c>
      <c r="D143" s="291" t="s">
        <v>60</v>
      </c>
      <c r="E143" s="293" t="n">
        <v>5.7734802</v>
      </c>
      <c r="F143" s="291" t="n">
        <v>26.9</v>
      </c>
      <c r="G143" s="291" t="n">
        <v>155.31</v>
      </c>
      <c r="H143" s="291" t="n">
        <v>155.31</v>
      </c>
      <c r="I143" s="294" t="n">
        <v>0.0008</v>
      </c>
      <c r="J143" s="295" t="n">
        <v>192881.43</v>
      </c>
      <c r="K143" s="294" t="n">
        <v>0.9605</v>
      </c>
    </row>
    <row r="144" customFormat="false" ht="15" hidden="false" customHeight="false" outlineLevel="0" collapsed="false">
      <c r="A144" s="291" t="s">
        <v>1689</v>
      </c>
      <c r="B144" s="291" t="s">
        <v>427</v>
      </c>
      <c r="C144" s="292" t="s">
        <v>960</v>
      </c>
      <c r="D144" s="291" t="s">
        <v>451</v>
      </c>
      <c r="E144" s="293" t="n">
        <v>34.77</v>
      </c>
      <c r="F144" s="291" t="n">
        <v>4.43</v>
      </c>
      <c r="G144" s="291" t="n">
        <v>154.03</v>
      </c>
      <c r="H144" s="291" t="n">
        <v>154.03</v>
      </c>
      <c r="I144" s="294" t="n">
        <v>0.0008</v>
      </c>
      <c r="J144" s="295" t="n">
        <v>193035.46</v>
      </c>
      <c r="K144" s="294" t="n">
        <v>0.9612</v>
      </c>
    </row>
    <row r="145" customFormat="false" ht="15" hidden="false" customHeight="false" outlineLevel="0" collapsed="false">
      <c r="A145" s="291" t="s">
        <v>1690</v>
      </c>
      <c r="B145" s="291" t="s">
        <v>427</v>
      </c>
      <c r="C145" s="292" t="s">
        <v>1691</v>
      </c>
      <c r="D145" s="291" t="s">
        <v>1582</v>
      </c>
      <c r="E145" s="293" t="n">
        <v>140.6134287</v>
      </c>
      <c r="F145" s="291" t="n">
        <v>1.09</v>
      </c>
      <c r="G145" s="291" t="n">
        <v>153.27</v>
      </c>
      <c r="H145" s="291" t="n">
        <v>153.27</v>
      </c>
      <c r="I145" s="294" t="n">
        <v>0.0008</v>
      </c>
      <c r="J145" s="295" t="n">
        <v>193188.73</v>
      </c>
      <c r="K145" s="294" t="n">
        <v>0.962</v>
      </c>
    </row>
    <row r="146" customFormat="false" ht="15" hidden="false" customHeight="false" outlineLevel="0" collapsed="false">
      <c r="A146" s="291" t="s">
        <v>1692</v>
      </c>
      <c r="B146" s="291" t="s">
        <v>427</v>
      </c>
      <c r="C146" s="292" t="s">
        <v>1693</v>
      </c>
      <c r="D146" s="291" t="s">
        <v>479</v>
      </c>
      <c r="E146" s="293" t="n">
        <v>13.3402</v>
      </c>
      <c r="F146" s="291" t="n">
        <v>11.25</v>
      </c>
      <c r="G146" s="291" t="n">
        <v>150.08</v>
      </c>
      <c r="H146" s="291" t="n">
        <v>150.08</v>
      </c>
      <c r="I146" s="294" t="n">
        <v>0.0007</v>
      </c>
      <c r="J146" s="295" t="n">
        <v>193338.81</v>
      </c>
      <c r="K146" s="294" t="n">
        <v>0.9627</v>
      </c>
    </row>
    <row r="147" customFormat="false" ht="15" hidden="false" customHeight="false" outlineLevel="0" collapsed="false">
      <c r="A147" s="291" t="s">
        <v>1694</v>
      </c>
      <c r="B147" s="291" t="s">
        <v>427</v>
      </c>
      <c r="C147" s="292" t="s">
        <v>871</v>
      </c>
      <c r="D147" s="291" t="s">
        <v>474</v>
      </c>
      <c r="E147" s="293" t="n">
        <v>43.2915</v>
      </c>
      <c r="F147" s="291" t="n">
        <v>3.35</v>
      </c>
      <c r="G147" s="291" t="n">
        <v>145.03</v>
      </c>
      <c r="H147" s="291" t="n">
        <v>145.03</v>
      </c>
      <c r="I147" s="294" t="n">
        <v>0.0007</v>
      </c>
      <c r="J147" s="295" t="n">
        <v>193483.83</v>
      </c>
      <c r="K147" s="294" t="n">
        <v>0.9635</v>
      </c>
    </row>
    <row r="148" customFormat="false" ht="15" hidden="false" customHeight="false" outlineLevel="0" collapsed="false">
      <c r="A148" s="291" t="s">
        <v>1695</v>
      </c>
      <c r="B148" s="291" t="s">
        <v>427</v>
      </c>
      <c r="C148" s="292" t="s">
        <v>1696</v>
      </c>
      <c r="D148" s="291" t="s">
        <v>479</v>
      </c>
      <c r="E148" s="293" t="n">
        <v>226.91848</v>
      </c>
      <c r="F148" s="291" t="n">
        <v>0.61</v>
      </c>
      <c r="G148" s="291" t="n">
        <v>138.42</v>
      </c>
      <c r="H148" s="291" t="n">
        <v>138.42</v>
      </c>
      <c r="I148" s="294" t="n">
        <v>0.0007</v>
      </c>
      <c r="J148" s="295" t="n">
        <v>193622.25</v>
      </c>
      <c r="K148" s="294" t="n">
        <v>0.9641</v>
      </c>
    </row>
    <row r="149" customFormat="false" ht="15" hidden="false" customHeight="false" outlineLevel="0" collapsed="false">
      <c r="A149" s="291" t="s">
        <v>1697</v>
      </c>
      <c r="B149" s="291" t="s">
        <v>427</v>
      </c>
      <c r="C149" s="292" t="s">
        <v>1698</v>
      </c>
      <c r="D149" s="291" t="s">
        <v>1582</v>
      </c>
      <c r="E149" s="293" t="n">
        <v>86.24</v>
      </c>
      <c r="F149" s="291" t="n">
        <v>1.5</v>
      </c>
      <c r="G149" s="291" t="n">
        <v>129.36</v>
      </c>
      <c r="H149" s="291" t="n">
        <v>129.36</v>
      </c>
      <c r="I149" s="294" t="n">
        <v>0.0006</v>
      </c>
      <c r="J149" s="295" t="n">
        <v>193751.61</v>
      </c>
      <c r="K149" s="294" t="n">
        <v>0.9648</v>
      </c>
    </row>
    <row r="150" customFormat="false" ht="15" hidden="false" customHeight="false" outlineLevel="0" collapsed="false">
      <c r="A150" s="291" t="n">
        <v>34643</v>
      </c>
      <c r="B150" s="291" t="s">
        <v>431</v>
      </c>
      <c r="C150" s="292" t="s">
        <v>1699</v>
      </c>
      <c r="D150" s="291" t="s">
        <v>8</v>
      </c>
      <c r="E150" s="293" t="n">
        <v>3</v>
      </c>
      <c r="F150" s="291" t="n">
        <v>42.67</v>
      </c>
      <c r="G150" s="291" t="n">
        <v>128.01</v>
      </c>
      <c r="H150" s="291" t="n">
        <v>128.01</v>
      </c>
      <c r="I150" s="294" t="n">
        <v>0.0006</v>
      </c>
      <c r="J150" s="295" t="n">
        <v>193879.62</v>
      </c>
      <c r="K150" s="294" t="n">
        <v>0.9654</v>
      </c>
    </row>
    <row r="151" customFormat="false" ht="15" hidden="false" customHeight="false" outlineLevel="0" collapsed="false">
      <c r="A151" s="291" t="s">
        <v>1700</v>
      </c>
      <c r="B151" s="291" t="s">
        <v>427</v>
      </c>
      <c r="C151" s="292" t="s">
        <v>1701</v>
      </c>
      <c r="D151" s="291" t="s">
        <v>1582</v>
      </c>
      <c r="E151" s="293" t="n">
        <v>86.24</v>
      </c>
      <c r="F151" s="291" t="n">
        <v>1.48</v>
      </c>
      <c r="G151" s="291" t="n">
        <v>127.64</v>
      </c>
      <c r="H151" s="291" t="n">
        <v>127.64</v>
      </c>
      <c r="I151" s="294" t="n">
        <v>0.0006</v>
      </c>
      <c r="J151" s="295" t="n">
        <v>194007.26</v>
      </c>
      <c r="K151" s="294" t="n">
        <v>0.9661</v>
      </c>
    </row>
    <row r="152" customFormat="false" ht="15" hidden="false" customHeight="false" outlineLevel="0" collapsed="false">
      <c r="A152" s="291" t="s">
        <v>1702</v>
      </c>
      <c r="B152" s="291" t="s">
        <v>427</v>
      </c>
      <c r="C152" s="292" t="s">
        <v>994</v>
      </c>
      <c r="D152" s="291" t="s">
        <v>682</v>
      </c>
      <c r="E152" s="293" t="n">
        <v>1</v>
      </c>
      <c r="F152" s="291" t="n">
        <v>127.2</v>
      </c>
      <c r="G152" s="291" t="n">
        <v>127.2</v>
      </c>
      <c r="H152" s="291" t="n">
        <v>127.2</v>
      </c>
      <c r="I152" s="294" t="n">
        <v>0.0006</v>
      </c>
      <c r="J152" s="295" t="n">
        <v>194134.46</v>
      </c>
      <c r="K152" s="294" t="n">
        <v>0.9667</v>
      </c>
    </row>
    <row r="153" customFormat="false" ht="15" hidden="false" customHeight="false" outlineLevel="0" collapsed="false">
      <c r="A153" s="291" t="n">
        <v>367</v>
      </c>
      <c r="B153" s="291" t="s">
        <v>431</v>
      </c>
      <c r="C153" s="292" t="s">
        <v>1703</v>
      </c>
      <c r="D153" s="291" t="s">
        <v>469</v>
      </c>
      <c r="E153" s="293" t="n">
        <v>1.5080299</v>
      </c>
      <c r="F153" s="291" t="n">
        <v>82.31</v>
      </c>
      <c r="G153" s="291" t="n">
        <v>124.13</v>
      </c>
      <c r="H153" s="291" t="n">
        <v>124.13</v>
      </c>
      <c r="I153" s="294" t="n">
        <v>0.0006</v>
      </c>
      <c r="J153" s="295" t="n">
        <v>194258.58</v>
      </c>
      <c r="K153" s="294" t="n">
        <v>0.9673</v>
      </c>
    </row>
    <row r="154" customFormat="false" ht="15" hidden="false" customHeight="false" outlineLevel="0" collapsed="false">
      <c r="A154" s="291" t="n">
        <v>3517</v>
      </c>
      <c r="B154" s="291" t="s">
        <v>431</v>
      </c>
      <c r="C154" s="292" t="s">
        <v>1178</v>
      </c>
      <c r="D154" s="291" t="s">
        <v>8</v>
      </c>
      <c r="E154" s="293" t="n">
        <v>27</v>
      </c>
      <c r="F154" s="291" t="n">
        <v>4.56</v>
      </c>
      <c r="G154" s="291" t="n">
        <v>123.12</v>
      </c>
      <c r="H154" s="291" t="n">
        <v>123.12</v>
      </c>
      <c r="I154" s="294" t="n">
        <v>0.0006</v>
      </c>
      <c r="J154" s="295" t="n">
        <v>194381.7</v>
      </c>
      <c r="K154" s="294" t="n">
        <v>0.9679</v>
      </c>
    </row>
    <row r="155" customFormat="false" ht="15" hidden="false" customHeight="false" outlineLevel="0" collapsed="false">
      <c r="A155" s="291" t="s">
        <v>1704</v>
      </c>
      <c r="B155" s="291" t="s">
        <v>427</v>
      </c>
      <c r="C155" s="292" t="s">
        <v>1705</v>
      </c>
      <c r="D155" s="291" t="s">
        <v>1582</v>
      </c>
      <c r="E155" s="293" t="n">
        <v>586.0534576</v>
      </c>
      <c r="F155" s="291" t="n">
        <v>0.2</v>
      </c>
      <c r="G155" s="291" t="n">
        <v>117.21</v>
      </c>
      <c r="H155" s="291" t="n">
        <v>117.21</v>
      </c>
      <c r="I155" s="294" t="n">
        <v>0.0006</v>
      </c>
      <c r="J155" s="295" t="n">
        <v>194498.92</v>
      </c>
      <c r="K155" s="294" t="n">
        <v>0.9685</v>
      </c>
    </row>
    <row r="156" customFormat="false" ht="15" hidden="false" customHeight="false" outlineLevel="0" collapsed="false">
      <c r="A156" s="291" t="s">
        <v>1706</v>
      </c>
      <c r="B156" s="291" t="s">
        <v>427</v>
      </c>
      <c r="C156" s="292" t="s">
        <v>487</v>
      </c>
      <c r="D156" s="291" t="s">
        <v>451</v>
      </c>
      <c r="E156" s="293" t="n">
        <v>3.5836</v>
      </c>
      <c r="F156" s="291" t="n">
        <v>32.46</v>
      </c>
      <c r="G156" s="291" t="n">
        <v>116.32</v>
      </c>
      <c r="H156" s="291" t="n">
        <v>116.32</v>
      </c>
      <c r="I156" s="294" t="n">
        <v>0.0006</v>
      </c>
      <c r="J156" s="295" t="n">
        <v>194615.24</v>
      </c>
      <c r="K156" s="294" t="n">
        <v>0.9691</v>
      </c>
    </row>
    <row r="157" customFormat="false" ht="15" hidden="false" customHeight="false" outlineLevel="0" collapsed="false">
      <c r="A157" s="291" t="n">
        <v>442</v>
      </c>
      <c r="B157" s="291" t="s">
        <v>431</v>
      </c>
      <c r="C157" s="292" t="s">
        <v>640</v>
      </c>
      <c r="D157" s="291" t="s">
        <v>8</v>
      </c>
      <c r="E157" s="293" t="n">
        <v>28.55898</v>
      </c>
      <c r="F157" s="291" t="n">
        <v>4.05</v>
      </c>
      <c r="G157" s="291" t="n">
        <v>115.66</v>
      </c>
      <c r="H157" s="291" t="n">
        <v>115.66</v>
      </c>
      <c r="I157" s="294" t="n">
        <v>0.0006</v>
      </c>
      <c r="J157" s="295" t="n">
        <v>194730.9</v>
      </c>
      <c r="K157" s="294" t="n">
        <v>0.9697</v>
      </c>
    </row>
    <row r="158" customFormat="false" ht="15" hidden="false" customHeight="false" outlineLevel="0" collapsed="false">
      <c r="A158" s="291" t="s">
        <v>1707</v>
      </c>
      <c r="B158" s="291" t="s">
        <v>427</v>
      </c>
      <c r="C158" s="292" t="s">
        <v>1708</v>
      </c>
      <c r="D158" s="291" t="s">
        <v>1582</v>
      </c>
      <c r="E158" s="293" t="n">
        <v>91.7182576</v>
      </c>
      <c r="F158" s="291" t="n">
        <v>1.26</v>
      </c>
      <c r="G158" s="291" t="n">
        <v>115.57</v>
      </c>
      <c r="H158" s="291" t="n">
        <v>115.57</v>
      </c>
      <c r="I158" s="294" t="n">
        <v>0.0006</v>
      </c>
      <c r="J158" s="295" t="n">
        <v>194846.47</v>
      </c>
      <c r="K158" s="294" t="n">
        <v>0.9702</v>
      </c>
    </row>
    <row r="159" customFormat="false" ht="15" hidden="false" customHeight="false" outlineLevel="0" collapsed="false">
      <c r="A159" s="291" t="n">
        <v>40549</v>
      </c>
      <c r="B159" s="291" t="s">
        <v>431</v>
      </c>
      <c r="C159" s="292" t="s">
        <v>660</v>
      </c>
      <c r="D159" s="291" t="s">
        <v>661</v>
      </c>
      <c r="E159" s="293" t="n">
        <v>0.45325</v>
      </c>
      <c r="F159" s="291" t="n">
        <v>240.75</v>
      </c>
      <c r="G159" s="291" t="n">
        <v>109.12</v>
      </c>
      <c r="H159" s="291" t="n">
        <v>109.12</v>
      </c>
      <c r="I159" s="294" t="n">
        <v>0.0005</v>
      </c>
      <c r="J159" s="295" t="n">
        <v>194955.59</v>
      </c>
      <c r="K159" s="294" t="n">
        <v>0.9708</v>
      </c>
    </row>
    <row r="160" customFormat="false" ht="15" hidden="false" customHeight="false" outlineLevel="0" collapsed="false">
      <c r="A160" s="291" t="s">
        <v>1709</v>
      </c>
      <c r="B160" s="291" t="s">
        <v>427</v>
      </c>
      <c r="C160" s="292" t="s">
        <v>478</v>
      </c>
      <c r="D160" s="291" t="s">
        <v>479</v>
      </c>
      <c r="E160" s="293" t="n">
        <v>9.6364</v>
      </c>
      <c r="F160" s="291" t="n">
        <v>11.22</v>
      </c>
      <c r="G160" s="291" t="n">
        <v>108.12</v>
      </c>
      <c r="H160" s="291" t="n">
        <v>108.12</v>
      </c>
      <c r="I160" s="294" t="n">
        <v>0.0005</v>
      </c>
      <c r="J160" s="295" t="n">
        <v>195063.71</v>
      </c>
      <c r="K160" s="294" t="n">
        <v>0.9713</v>
      </c>
    </row>
    <row r="161" customFormat="false" ht="15" hidden="false" customHeight="false" outlineLevel="0" collapsed="false">
      <c r="A161" s="291" t="s">
        <v>1710</v>
      </c>
      <c r="B161" s="291" t="s">
        <v>427</v>
      </c>
      <c r="C161" s="292" t="s">
        <v>1711</v>
      </c>
      <c r="D161" s="291" t="s">
        <v>479</v>
      </c>
      <c r="E161" s="293" t="n">
        <v>36.5695128</v>
      </c>
      <c r="F161" s="291" t="n">
        <v>2.9</v>
      </c>
      <c r="G161" s="291" t="n">
        <v>106.05</v>
      </c>
      <c r="H161" s="291" t="n">
        <v>106.05</v>
      </c>
      <c r="I161" s="294" t="n">
        <v>0.0005</v>
      </c>
      <c r="J161" s="295" t="n">
        <v>195169.76</v>
      </c>
      <c r="K161" s="294" t="n">
        <v>0.9718</v>
      </c>
    </row>
    <row r="162" customFormat="false" ht="15" hidden="false" customHeight="false" outlineLevel="0" collapsed="false">
      <c r="A162" s="291" t="s">
        <v>1712</v>
      </c>
      <c r="B162" s="291" t="s">
        <v>427</v>
      </c>
      <c r="C162" s="292" t="s">
        <v>1713</v>
      </c>
      <c r="D162" s="291" t="s">
        <v>1582</v>
      </c>
      <c r="E162" s="293" t="n">
        <v>140.6134287</v>
      </c>
      <c r="F162" s="291" t="n">
        <v>0.74</v>
      </c>
      <c r="G162" s="291" t="n">
        <v>104.05</v>
      </c>
      <c r="H162" s="291" t="n">
        <v>104.05</v>
      </c>
      <c r="I162" s="294" t="n">
        <v>0.0005</v>
      </c>
      <c r="J162" s="295" t="n">
        <v>195273.81</v>
      </c>
      <c r="K162" s="294" t="n">
        <v>0.9724</v>
      </c>
    </row>
    <row r="163" customFormat="false" ht="15" hidden="false" customHeight="false" outlineLevel="0" collapsed="false">
      <c r="A163" s="291" t="n">
        <v>6114</v>
      </c>
      <c r="B163" s="291" t="s">
        <v>431</v>
      </c>
      <c r="C163" s="292" t="s">
        <v>1714</v>
      </c>
      <c r="D163" s="291" t="s">
        <v>526</v>
      </c>
      <c r="E163" s="293" t="n">
        <v>8.4960723</v>
      </c>
      <c r="F163" s="291" t="n">
        <v>12.07</v>
      </c>
      <c r="G163" s="291" t="n">
        <v>102.55</v>
      </c>
      <c r="H163" s="291" t="n">
        <v>102.55</v>
      </c>
      <c r="I163" s="294" t="n">
        <v>0.0005</v>
      </c>
      <c r="J163" s="295" t="n">
        <v>195376.36</v>
      </c>
      <c r="K163" s="294" t="n">
        <v>0.9729</v>
      </c>
    </row>
    <row r="164" customFormat="false" ht="15" hidden="false" customHeight="false" outlineLevel="0" collapsed="false">
      <c r="A164" s="291" t="s">
        <v>1715</v>
      </c>
      <c r="B164" s="291" t="s">
        <v>427</v>
      </c>
      <c r="C164" s="292" t="s">
        <v>1716</v>
      </c>
      <c r="D164" s="291" t="s">
        <v>1582</v>
      </c>
      <c r="E164" s="293" t="n">
        <v>93.2647205</v>
      </c>
      <c r="F164" s="291" t="n">
        <v>1.09</v>
      </c>
      <c r="G164" s="291" t="n">
        <v>101.66</v>
      </c>
      <c r="H164" s="291" t="n">
        <v>101.66</v>
      </c>
      <c r="I164" s="294" t="n">
        <v>0.0005</v>
      </c>
      <c r="J164" s="295" t="n">
        <v>195478.02</v>
      </c>
      <c r="K164" s="294" t="n">
        <v>0.9734</v>
      </c>
    </row>
    <row r="165" customFormat="false" ht="15" hidden="false" customHeight="false" outlineLevel="0" collapsed="false">
      <c r="A165" s="291" t="s">
        <v>1717</v>
      </c>
      <c r="B165" s="291" t="s">
        <v>427</v>
      </c>
      <c r="C165" s="292" t="s">
        <v>1718</v>
      </c>
      <c r="D165" s="291" t="s">
        <v>526</v>
      </c>
      <c r="E165" s="293" t="n">
        <v>7.84</v>
      </c>
      <c r="F165" s="291" t="n">
        <v>12.93</v>
      </c>
      <c r="G165" s="291" t="n">
        <v>101.37</v>
      </c>
      <c r="H165" s="291" t="n">
        <v>101.37</v>
      </c>
      <c r="I165" s="294" t="n">
        <v>0.0005</v>
      </c>
      <c r="J165" s="295" t="n">
        <v>195579.39</v>
      </c>
      <c r="K165" s="294" t="n">
        <v>0.9739</v>
      </c>
    </row>
    <row r="166" customFormat="false" ht="15" hidden="false" customHeight="false" outlineLevel="0" collapsed="false">
      <c r="A166" s="291" t="n">
        <v>4221</v>
      </c>
      <c r="B166" s="291" t="s">
        <v>431</v>
      </c>
      <c r="C166" s="292" t="s">
        <v>1719</v>
      </c>
      <c r="D166" s="291" t="s">
        <v>822</v>
      </c>
      <c r="E166" s="293" t="n">
        <v>18.1429238</v>
      </c>
      <c r="F166" s="291" t="n">
        <v>5.58</v>
      </c>
      <c r="G166" s="291" t="n">
        <v>101.24</v>
      </c>
      <c r="H166" s="291" t="n">
        <v>101.24</v>
      </c>
      <c r="I166" s="294" t="n">
        <v>0.0005</v>
      </c>
      <c r="J166" s="295" t="n">
        <v>195680.63</v>
      </c>
      <c r="K166" s="294" t="n">
        <v>0.9744</v>
      </c>
    </row>
    <row r="167" customFormat="false" ht="15" hidden="false" customHeight="false" outlineLevel="0" collapsed="false">
      <c r="A167" s="291" t="s">
        <v>1720</v>
      </c>
      <c r="B167" s="291" t="s">
        <v>427</v>
      </c>
      <c r="C167" s="292" t="s">
        <v>1001</v>
      </c>
      <c r="D167" s="291" t="s">
        <v>682</v>
      </c>
      <c r="E167" s="293" t="n">
        <v>5</v>
      </c>
      <c r="F167" s="291" t="n">
        <v>19.97</v>
      </c>
      <c r="G167" s="291" t="n">
        <v>99.85</v>
      </c>
      <c r="H167" s="291" t="n">
        <v>99.85</v>
      </c>
      <c r="I167" s="294" t="n">
        <v>0.0005</v>
      </c>
      <c r="J167" s="295" t="n">
        <v>195780.48</v>
      </c>
      <c r="K167" s="294" t="n">
        <v>0.9749</v>
      </c>
    </row>
    <row r="168" customFormat="false" ht="15" hidden="false" customHeight="false" outlineLevel="0" collapsed="false">
      <c r="A168" s="291" t="n">
        <v>34653</v>
      </c>
      <c r="B168" s="291" t="s">
        <v>431</v>
      </c>
      <c r="C168" s="292" t="s">
        <v>1721</v>
      </c>
      <c r="D168" s="291" t="s">
        <v>8</v>
      </c>
      <c r="E168" s="293" t="n">
        <v>6</v>
      </c>
      <c r="F168" s="291" t="n">
        <v>16.24</v>
      </c>
      <c r="G168" s="291" t="n">
        <v>97.44</v>
      </c>
      <c r="H168" s="291" t="n">
        <v>97.44</v>
      </c>
      <c r="I168" s="294" t="n">
        <v>0.0005</v>
      </c>
      <c r="J168" s="295" t="n">
        <v>195877.92</v>
      </c>
      <c r="K168" s="294" t="n">
        <v>0.9754</v>
      </c>
    </row>
    <row r="169" customFormat="false" ht="15" hidden="false" customHeight="false" outlineLevel="0" collapsed="false">
      <c r="A169" s="291" t="n">
        <v>6005</v>
      </c>
      <c r="B169" s="291" t="s">
        <v>431</v>
      </c>
      <c r="C169" s="292" t="s">
        <v>1228</v>
      </c>
      <c r="D169" s="291" t="s">
        <v>8</v>
      </c>
      <c r="E169" s="293" t="n">
        <v>1</v>
      </c>
      <c r="F169" s="291" t="n">
        <v>96.18</v>
      </c>
      <c r="G169" s="291" t="n">
        <v>96.18</v>
      </c>
      <c r="H169" s="291" t="n">
        <v>96.18</v>
      </c>
      <c r="I169" s="294" t="n">
        <v>0.0005</v>
      </c>
      <c r="J169" s="295" t="n">
        <v>195974.1</v>
      </c>
      <c r="K169" s="294" t="n">
        <v>0.9759</v>
      </c>
    </row>
    <row r="170" customFormat="false" ht="15" hidden="false" customHeight="false" outlineLevel="0" collapsed="false">
      <c r="A170" s="291" t="n">
        <v>11677</v>
      </c>
      <c r="B170" s="291" t="s">
        <v>431</v>
      </c>
      <c r="C170" s="292" t="s">
        <v>1202</v>
      </c>
      <c r="D170" s="291" t="s">
        <v>8</v>
      </c>
      <c r="E170" s="293" t="n">
        <v>2</v>
      </c>
      <c r="F170" s="291" t="n">
        <v>47.88</v>
      </c>
      <c r="G170" s="291" t="n">
        <v>95.76</v>
      </c>
      <c r="H170" s="291" t="n">
        <v>95.76</v>
      </c>
      <c r="I170" s="294" t="n">
        <v>0.0005</v>
      </c>
      <c r="J170" s="295" t="n">
        <v>196069.86</v>
      </c>
      <c r="K170" s="294" t="n">
        <v>0.9763</v>
      </c>
    </row>
    <row r="171" customFormat="false" ht="15" hidden="false" customHeight="false" outlineLevel="0" collapsed="false">
      <c r="A171" s="291" t="s">
        <v>1722</v>
      </c>
      <c r="B171" s="291" t="s">
        <v>427</v>
      </c>
      <c r="C171" s="292" t="s">
        <v>614</v>
      </c>
      <c r="D171" s="291" t="s">
        <v>451</v>
      </c>
      <c r="E171" s="293" t="n">
        <v>108.71049</v>
      </c>
      <c r="F171" s="291" t="n">
        <v>0.84</v>
      </c>
      <c r="G171" s="291" t="n">
        <v>91.32</v>
      </c>
      <c r="H171" s="291" t="n">
        <v>91.32</v>
      </c>
      <c r="I171" s="294" t="n">
        <v>0.0005</v>
      </c>
      <c r="J171" s="295" t="n">
        <v>196161.18</v>
      </c>
      <c r="K171" s="294" t="n">
        <v>0.9768</v>
      </c>
    </row>
    <row r="172" customFormat="false" ht="15" hidden="false" customHeight="false" outlineLevel="0" collapsed="false">
      <c r="A172" s="291" t="s">
        <v>1723</v>
      </c>
      <c r="B172" s="291" t="s">
        <v>427</v>
      </c>
      <c r="C172" s="292" t="s">
        <v>681</v>
      </c>
      <c r="D172" s="291" t="s">
        <v>682</v>
      </c>
      <c r="E172" s="293" t="n">
        <v>29.4</v>
      </c>
      <c r="F172" s="291" t="n">
        <v>3.06</v>
      </c>
      <c r="G172" s="291" t="n">
        <v>89.96</v>
      </c>
      <c r="H172" s="291" t="n">
        <v>89.96</v>
      </c>
      <c r="I172" s="294" t="n">
        <v>0.0004</v>
      </c>
      <c r="J172" s="295" t="n">
        <v>196251.14</v>
      </c>
      <c r="K172" s="294" t="n">
        <v>0.9772</v>
      </c>
    </row>
    <row r="173" customFormat="false" ht="15" hidden="false" customHeight="false" outlineLevel="0" collapsed="false">
      <c r="A173" s="291" t="n">
        <v>44503</v>
      </c>
      <c r="B173" s="291" t="s">
        <v>431</v>
      </c>
      <c r="C173" s="292" t="s">
        <v>1724</v>
      </c>
      <c r="D173" s="291" t="s">
        <v>526</v>
      </c>
      <c r="E173" s="293" t="n">
        <v>5.7131011</v>
      </c>
      <c r="F173" s="291" t="n">
        <v>15.53</v>
      </c>
      <c r="G173" s="291" t="n">
        <v>88.72</v>
      </c>
      <c r="H173" s="291" t="n">
        <v>88.72</v>
      </c>
      <c r="I173" s="294" t="n">
        <v>0.0004</v>
      </c>
      <c r="J173" s="295" t="n">
        <v>196339.86</v>
      </c>
      <c r="K173" s="294" t="n">
        <v>0.9777</v>
      </c>
    </row>
    <row r="174" customFormat="false" ht="15" hidden="false" customHeight="false" outlineLevel="0" collapsed="false">
      <c r="A174" s="291" t="s">
        <v>1725</v>
      </c>
      <c r="B174" s="291" t="s">
        <v>427</v>
      </c>
      <c r="C174" s="292" t="s">
        <v>1361</v>
      </c>
      <c r="D174" s="291" t="s">
        <v>474</v>
      </c>
      <c r="E174" s="293" t="n">
        <v>10.5</v>
      </c>
      <c r="F174" s="291" t="n">
        <v>8.31</v>
      </c>
      <c r="G174" s="291" t="n">
        <v>87.26</v>
      </c>
      <c r="H174" s="291" t="n">
        <v>87.26</v>
      </c>
      <c r="I174" s="294" t="n">
        <v>0.0004</v>
      </c>
      <c r="J174" s="295" t="n">
        <v>196427.12</v>
      </c>
      <c r="K174" s="294" t="n">
        <v>0.9781</v>
      </c>
    </row>
    <row r="175" customFormat="false" ht="15" hidden="false" customHeight="false" outlineLevel="0" collapsed="false">
      <c r="A175" s="291" t="n">
        <v>43484</v>
      </c>
      <c r="B175" s="291" t="s">
        <v>431</v>
      </c>
      <c r="C175" s="292" t="s">
        <v>1726</v>
      </c>
      <c r="D175" s="291" t="s">
        <v>526</v>
      </c>
      <c r="E175" s="291" t="n">
        <v>80.753</v>
      </c>
      <c r="F175" s="291" t="n">
        <v>1.07</v>
      </c>
      <c r="G175" s="291" t="n">
        <v>86.41</v>
      </c>
      <c r="H175" s="291" t="n">
        <v>86.41</v>
      </c>
      <c r="I175" s="294" t="n">
        <v>0.0004</v>
      </c>
      <c r="J175" s="295" t="n">
        <v>196513.52</v>
      </c>
      <c r="K175" s="294" t="n">
        <v>0.9785</v>
      </c>
    </row>
    <row r="176" customFormat="false" ht="15" hidden="false" customHeight="false" outlineLevel="0" collapsed="false">
      <c r="A176" s="291" t="n">
        <v>10425</v>
      </c>
      <c r="B176" s="291" t="s">
        <v>431</v>
      </c>
      <c r="C176" s="292" t="s">
        <v>1727</v>
      </c>
      <c r="D176" s="291" t="s">
        <v>8</v>
      </c>
      <c r="E176" s="293" t="n">
        <v>1</v>
      </c>
      <c r="F176" s="291" t="n">
        <v>86.02</v>
      </c>
      <c r="G176" s="291" t="n">
        <v>86.02</v>
      </c>
      <c r="H176" s="291" t="n">
        <v>86.02</v>
      </c>
      <c r="I176" s="294" t="n">
        <v>0.0004</v>
      </c>
      <c r="J176" s="295" t="n">
        <v>196599.54</v>
      </c>
      <c r="K176" s="294" t="n">
        <v>0.979</v>
      </c>
    </row>
    <row r="177" customFormat="false" ht="15" hidden="false" customHeight="false" outlineLevel="0" collapsed="false">
      <c r="A177" s="291" t="s">
        <v>1728</v>
      </c>
      <c r="B177" s="291" t="s">
        <v>427</v>
      </c>
      <c r="C177" s="292" t="s">
        <v>511</v>
      </c>
      <c r="D177" s="291" t="s">
        <v>451</v>
      </c>
      <c r="E177" s="293" t="n">
        <v>2.6184</v>
      </c>
      <c r="F177" s="291" t="n">
        <v>31.75</v>
      </c>
      <c r="G177" s="291" t="n">
        <v>83.13</v>
      </c>
      <c r="H177" s="291" t="n">
        <v>83.13</v>
      </c>
      <c r="I177" s="294" t="n">
        <v>0.0004</v>
      </c>
      <c r="J177" s="295" t="n">
        <v>196682.68</v>
      </c>
      <c r="K177" s="294" t="n">
        <v>0.9794</v>
      </c>
    </row>
    <row r="178" customFormat="false" ht="15" hidden="false" customHeight="false" outlineLevel="0" collapsed="false">
      <c r="A178" s="291" t="s">
        <v>1729</v>
      </c>
      <c r="B178" s="291" t="s">
        <v>427</v>
      </c>
      <c r="C178" s="292" t="s">
        <v>1730</v>
      </c>
      <c r="D178" s="291" t="s">
        <v>682</v>
      </c>
      <c r="E178" s="293" t="n">
        <v>0.539244</v>
      </c>
      <c r="F178" s="291" t="n">
        <v>151.5</v>
      </c>
      <c r="G178" s="291" t="n">
        <v>81.7</v>
      </c>
      <c r="H178" s="291" t="n">
        <v>81.7</v>
      </c>
      <c r="I178" s="294" t="n">
        <v>0.0004</v>
      </c>
      <c r="J178" s="295" t="n">
        <v>196764.37</v>
      </c>
      <c r="K178" s="294" t="n">
        <v>0.9798</v>
      </c>
    </row>
    <row r="179" customFormat="false" ht="15" hidden="false" customHeight="false" outlineLevel="0" collapsed="false">
      <c r="A179" s="291" t="s">
        <v>1731</v>
      </c>
      <c r="B179" s="291" t="s">
        <v>427</v>
      </c>
      <c r="C179" s="292" t="s">
        <v>1732</v>
      </c>
      <c r="D179" s="291" t="s">
        <v>1582</v>
      </c>
      <c r="E179" s="293" t="n">
        <v>1349.0697903</v>
      </c>
      <c r="F179" s="291" t="n">
        <v>0.06</v>
      </c>
      <c r="G179" s="291" t="n">
        <v>80.94</v>
      </c>
      <c r="H179" s="291" t="n">
        <v>80.94</v>
      </c>
      <c r="I179" s="294" t="n">
        <v>0.0004</v>
      </c>
      <c r="J179" s="295" t="n">
        <v>196845.32</v>
      </c>
      <c r="K179" s="294" t="n">
        <v>0.9802</v>
      </c>
    </row>
    <row r="180" customFormat="false" ht="15" hidden="false" customHeight="false" outlineLevel="0" collapsed="false">
      <c r="A180" s="291" t="s">
        <v>1733</v>
      </c>
      <c r="B180" s="291" t="s">
        <v>427</v>
      </c>
      <c r="C180" s="292" t="s">
        <v>899</v>
      </c>
      <c r="D180" s="291" t="s">
        <v>479</v>
      </c>
      <c r="E180" s="293" t="n">
        <v>4.4572</v>
      </c>
      <c r="F180" s="291" t="n">
        <v>17.55</v>
      </c>
      <c r="G180" s="291" t="n">
        <v>78.22</v>
      </c>
      <c r="H180" s="291" t="n">
        <v>78.22</v>
      </c>
      <c r="I180" s="294" t="n">
        <v>0.0004</v>
      </c>
      <c r="J180" s="295" t="n">
        <v>196923.54</v>
      </c>
      <c r="K180" s="294" t="n">
        <v>0.9806</v>
      </c>
    </row>
    <row r="181" customFormat="false" ht="15" hidden="false" customHeight="false" outlineLevel="0" collapsed="false">
      <c r="A181" s="291" t="n">
        <v>38383</v>
      </c>
      <c r="B181" s="291" t="s">
        <v>431</v>
      </c>
      <c r="C181" s="292" t="s">
        <v>1036</v>
      </c>
      <c r="D181" s="291" t="s">
        <v>8</v>
      </c>
      <c r="E181" s="293" t="n">
        <v>37.2290936</v>
      </c>
      <c r="F181" s="291" t="n">
        <v>2.06</v>
      </c>
      <c r="G181" s="291" t="n">
        <v>76.69</v>
      </c>
      <c r="H181" s="291" t="n">
        <v>76.69</v>
      </c>
      <c r="I181" s="294" t="n">
        <v>0.0004</v>
      </c>
      <c r="J181" s="295" t="n">
        <v>197000.23</v>
      </c>
      <c r="K181" s="294" t="n">
        <v>0.981</v>
      </c>
    </row>
    <row r="182" customFormat="false" ht="15" hidden="false" customHeight="false" outlineLevel="0" collapsed="false">
      <c r="A182" s="291" t="n">
        <v>43461</v>
      </c>
      <c r="B182" s="291" t="s">
        <v>431</v>
      </c>
      <c r="C182" s="292" t="s">
        <v>1734</v>
      </c>
      <c r="D182" s="291" t="s">
        <v>526</v>
      </c>
      <c r="E182" s="293" t="n">
        <v>237.5563807</v>
      </c>
      <c r="F182" s="291" t="n">
        <v>0.32</v>
      </c>
      <c r="G182" s="291" t="n">
        <v>76.02</v>
      </c>
      <c r="H182" s="291" t="n">
        <v>76.02</v>
      </c>
      <c r="I182" s="294" t="n">
        <v>0.0004</v>
      </c>
      <c r="J182" s="295" t="n">
        <v>197076.25</v>
      </c>
      <c r="K182" s="294" t="n">
        <v>0.9813</v>
      </c>
    </row>
    <row r="183" customFormat="false" ht="15" hidden="false" customHeight="false" outlineLevel="0" collapsed="false">
      <c r="A183" s="291" t="s">
        <v>1735</v>
      </c>
      <c r="B183" s="291" t="s">
        <v>427</v>
      </c>
      <c r="C183" s="292" t="s">
        <v>1736</v>
      </c>
      <c r="D183" s="291" t="s">
        <v>1582</v>
      </c>
      <c r="E183" s="291" t="n">
        <v>99.98</v>
      </c>
      <c r="F183" s="291" t="n">
        <v>0.76</v>
      </c>
      <c r="G183" s="291" t="n">
        <v>75.98</v>
      </c>
      <c r="H183" s="291" t="n">
        <v>75.98</v>
      </c>
      <c r="I183" s="294" t="n">
        <v>0.0004</v>
      </c>
      <c r="J183" s="295" t="n">
        <v>197152.24</v>
      </c>
      <c r="K183" s="294" t="n">
        <v>0.9817</v>
      </c>
    </row>
    <row r="184" customFormat="false" ht="15" hidden="false" customHeight="false" outlineLevel="0" collapsed="false">
      <c r="A184" s="291" t="n">
        <v>43475</v>
      </c>
      <c r="B184" s="291" t="s">
        <v>431</v>
      </c>
      <c r="C184" s="292" t="s">
        <v>445</v>
      </c>
      <c r="D184" s="291" t="s">
        <v>433</v>
      </c>
      <c r="E184" s="293" t="n">
        <v>4</v>
      </c>
      <c r="F184" s="291" t="n">
        <v>18.58</v>
      </c>
      <c r="G184" s="291" t="n">
        <v>74.32</v>
      </c>
      <c r="H184" s="291" t="n">
        <v>74.32</v>
      </c>
      <c r="I184" s="294" t="n">
        <v>0.0004</v>
      </c>
      <c r="J184" s="295" t="n">
        <v>197226.56</v>
      </c>
      <c r="K184" s="294" t="n">
        <v>0.9821</v>
      </c>
    </row>
    <row r="185" customFormat="false" ht="15" hidden="false" customHeight="false" outlineLevel="0" collapsed="false">
      <c r="A185" s="291" t="n">
        <v>3519</v>
      </c>
      <c r="B185" s="291" t="s">
        <v>431</v>
      </c>
      <c r="C185" s="292" t="s">
        <v>1217</v>
      </c>
      <c r="D185" s="291" t="s">
        <v>8</v>
      </c>
      <c r="E185" s="293" t="n">
        <v>8</v>
      </c>
      <c r="F185" s="291" t="n">
        <v>9.24</v>
      </c>
      <c r="G185" s="291" t="n">
        <v>73.92</v>
      </c>
      <c r="H185" s="291" t="n">
        <v>73.92</v>
      </c>
      <c r="I185" s="294" t="n">
        <v>0.0004</v>
      </c>
      <c r="J185" s="295" t="n">
        <v>197300.48</v>
      </c>
      <c r="K185" s="294" t="n">
        <v>0.9825</v>
      </c>
    </row>
    <row r="186" customFormat="false" ht="15" hidden="false" customHeight="false" outlineLevel="0" collapsed="false">
      <c r="A186" s="291" t="n">
        <v>37373</v>
      </c>
      <c r="B186" s="291" t="s">
        <v>431</v>
      </c>
      <c r="C186" s="292" t="s">
        <v>1737</v>
      </c>
      <c r="D186" s="291" t="s">
        <v>526</v>
      </c>
      <c r="E186" s="293" t="n">
        <v>1217.2826554</v>
      </c>
      <c r="F186" s="291" t="n">
        <v>0.06</v>
      </c>
      <c r="G186" s="291" t="n">
        <v>73.04</v>
      </c>
      <c r="H186" s="291" t="n">
        <v>73.04</v>
      </c>
      <c r="I186" s="294" t="n">
        <v>0.0004</v>
      </c>
      <c r="J186" s="295" t="n">
        <v>197373.51</v>
      </c>
      <c r="K186" s="294" t="n">
        <v>0.9828</v>
      </c>
    </row>
    <row r="187" customFormat="false" ht="15" hidden="false" customHeight="false" outlineLevel="0" collapsed="false">
      <c r="A187" s="291" t="s">
        <v>1738</v>
      </c>
      <c r="B187" s="291" t="s">
        <v>427</v>
      </c>
      <c r="C187" s="292" t="s">
        <v>1739</v>
      </c>
      <c r="D187" s="291" t="s">
        <v>479</v>
      </c>
      <c r="E187" s="293" t="n">
        <v>9.35814</v>
      </c>
      <c r="F187" s="291" t="n">
        <v>7.64</v>
      </c>
      <c r="G187" s="291" t="n">
        <v>71.5</v>
      </c>
      <c r="H187" s="291" t="n">
        <v>71.5</v>
      </c>
      <c r="I187" s="294" t="n">
        <v>0.0004</v>
      </c>
      <c r="J187" s="295" t="n">
        <v>197445.01</v>
      </c>
      <c r="K187" s="294" t="n">
        <v>0.9832</v>
      </c>
    </row>
    <row r="188" customFormat="false" ht="15" hidden="false" customHeight="false" outlineLevel="0" collapsed="false">
      <c r="A188" s="291" t="s">
        <v>1740</v>
      </c>
      <c r="B188" s="291" t="s">
        <v>427</v>
      </c>
      <c r="C188" s="292" t="s">
        <v>1741</v>
      </c>
      <c r="D188" s="291" t="s">
        <v>526</v>
      </c>
      <c r="E188" s="293" t="n">
        <v>3.87</v>
      </c>
      <c r="F188" s="291" t="n">
        <v>17.92</v>
      </c>
      <c r="G188" s="291" t="n">
        <v>69.35</v>
      </c>
      <c r="H188" s="291" t="n">
        <v>69.35</v>
      </c>
      <c r="I188" s="294" t="n">
        <v>0.0003</v>
      </c>
      <c r="J188" s="295" t="n">
        <v>197514.36</v>
      </c>
      <c r="K188" s="294" t="n">
        <v>0.9835</v>
      </c>
    </row>
    <row r="189" customFormat="false" ht="15" hidden="false" customHeight="false" outlineLevel="0" collapsed="false">
      <c r="A189" s="291" t="s">
        <v>1742</v>
      </c>
      <c r="B189" s="291" t="s">
        <v>427</v>
      </c>
      <c r="C189" s="292" t="s">
        <v>1743</v>
      </c>
      <c r="D189" s="291" t="s">
        <v>1582</v>
      </c>
      <c r="E189" s="293" t="n">
        <v>93.2647205</v>
      </c>
      <c r="F189" s="291" t="n">
        <v>0.74</v>
      </c>
      <c r="G189" s="291" t="n">
        <v>69.02</v>
      </c>
      <c r="H189" s="291" t="n">
        <v>69.02</v>
      </c>
      <c r="I189" s="294" t="n">
        <v>0.0003</v>
      </c>
      <c r="J189" s="295" t="n">
        <v>197583.38</v>
      </c>
      <c r="K189" s="294" t="n">
        <v>0.9839</v>
      </c>
    </row>
    <row r="190" customFormat="false" ht="15" hidden="false" customHeight="false" outlineLevel="0" collapsed="false">
      <c r="A190" s="291" t="n">
        <v>38101</v>
      </c>
      <c r="B190" s="291" t="s">
        <v>431</v>
      </c>
      <c r="C190" s="292" t="s">
        <v>1744</v>
      </c>
      <c r="D190" s="291" t="s">
        <v>8</v>
      </c>
      <c r="E190" s="293" t="n">
        <v>9</v>
      </c>
      <c r="F190" s="291" t="n">
        <v>7.6</v>
      </c>
      <c r="G190" s="291" t="n">
        <v>68.4</v>
      </c>
      <c r="H190" s="291" t="n">
        <v>68.4</v>
      </c>
      <c r="I190" s="294" t="n">
        <v>0.0003</v>
      </c>
      <c r="J190" s="295" t="n">
        <v>197651.78</v>
      </c>
      <c r="K190" s="294" t="n">
        <v>0.9842</v>
      </c>
    </row>
    <row r="191" customFormat="false" ht="15" hidden="false" customHeight="false" outlineLevel="0" collapsed="false">
      <c r="A191" s="291" t="s">
        <v>1745</v>
      </c>
      <c r="B191" s="291" t="s">
        <v>427</v>
      </c>
      <c r="C191" s="292" t="s">
        <v>454</v>
      </c>
      <c r="D191" s="291" t="s">
        <v>451</v>
      </c>
      <c r="E191" s="293" t="n">
        <v>2.2</v>
      </c>
      <c r="F191" s="291" t="n">
        <v>30.97</v>
      </c>
      <c r="G191" s="291" t="n">
        <v>68.13</v>
      </c>
      <c r="H191" s="291" t="n">
        <v>68.13</v>
      </c>
      <c r="I191" s="294" t="n">
        <v>0.0003</v>
      </c>
      <c r="J191" s="295" t="n">
        <v>197719.91</v>
      </c>
      <c r="K191" s="294" t="n">
        <v>0.9845</v>
      </c>
    </row>
    <row r="192" customFormat="false" ht="15" hidden="false" customHeight="false" outlineLevel="0" collapsed="false">
      <c r="A192" s="291" t="n">
        <v>3898</v>
      </c>
      <c r="B192" s="291" t="s">
        <v>431</v>
      </c>
      <c r="C192" s="292" t="s">
        <v>1213</v>
      </c>
      <c r="D192" s="291" t="s">
        <v>8</v>
      </c>
      <c r="E192" s="293" t="n">
        <v>10</v>
      </c>
      <c r="F192" s="291" t="n">
        <v>6.81</v>
      </c>
      <c r="G192" s="291" t="n">
        <v>68.1</v>
      </c>
      <c r="H192" s="291" t="n">
        <v>68.1</v>
      </c>
      <c r="I192" s="294" t="n">
        <v>0.0003</v>
      </c>
      <c r="J192" s="295" t="n">
        <v>197788.01</v>
      </c>
      <c r="K192" s="294" t="n">
        <v>0.9849</v>
      </c>
    </row>
    <row r="193" customFormat="false" ht="15" hidden="false" customHeight="false" outlineLevel="0" collapsed="false">
      <c r="A193" s="291" t="n">
        <v>20169</v>
      </c>
      <c r="B193" s="291" t="s">
        <v>431</v>
      </c>
      <c r="C193" s="292" t="s">
        <v>1746</v>
      </c>
      <c r="D193" s="291" t="s">
        <v>8</v>
      </c>
      <c r="E193" s="293" t="n">
        <v>4.454112</v>
      </c>
      <c r="F193" s="291" t="n">
        <v>14.92</v>
      </c>
      <c r="G193" s="291" t="n">
        <v>66.46</v>
      </c>
      <c r="H193" s="291" t="n">
        <v>66.46</v>
      </c>
      <c r="I193" s="294" t="n">
        <v>0.0003</v>
      </c>
      <c r="J193" s="295" t="n">
        <v>197854.47</v>
      </c>
      <c r="K193" s="294" t="n">
        <v>0.9852</v>
      </c>
    </row>
    <row r="194" customFormat="false" ht="15" hidden="false" customHeight="false" outlineLevel="0" collapsed="false">
      <c r="A194" s="291" t="n">
        <v>7116</v>
      </c>
      <c r="B194" s="291" t="s">
        <v>431</v>
      </c>
      <c r="C194" s="292" t="s">
        <v>1166</v>
      </c>
      <c r="D194" s="291" t="s">
        <v>8</v>
      </c>
      <c r="E194" s="293" t="n">
        <v>15</v>
      </c>
      <c r="F194" s="291" t="n">
        <v>4.23</v>
      </c>
      <c r="G194" s="291" t="n">
        <v>63.45</v>
      </c>
      <c r="H194" s="291" t="n">
        <v>63.45</v>
      </c>
      <c r="I194" s="294" t="n">
        <v>0.0003</v>
      </c>
      <c r="J194" s="295" t="n">
        <v>197917.92</v>
      </c>
      <c r="K194" s="294" t="n">
        <v>0.9855</v>
      </c>
    </row>
    <row r="195" customFormat="false" ht="15" hidden="false" customHeight="false" outlineLevel="0" collapsed="false">
      <c r="A195" s="291" t="n">
        <v>20147</v>
      </c>
      <c r="B195" s="291" t="s">
        <v>431</v>
      </c>
      <c r="C195" s="292" t="s">
        <v>1222</v>
      </c>
      <c r="D195" s="291" t="s">
        <v>8</v>
      </c>
      <c r="E195" s="293" t="n">
        <v>7</v>
      </c>
      <c r="F195" s="291" t="n">
        <v>9.02</v>
      </c>
      <c r="G195" s="291" t="n">
        <v>63.14</v>
      </c>
      <c r="H195" s="291" t="n">
        <v>63.14</v>
      </c>
      <c r="I195" s="294" t="n">
        <v>0.0003</v>
      </c>
      <c r="J195" s="295" t="n">
        <v>197981.06</v>
      </c>
      <c r="K195" s="294" t="n">
        <v>0.9858</v>
      </c>
    </row>
    <row r="196" customFormat="false" ht="15" hidden="false" customHeight="false" outlineLevel="0" collapsed="false">
      <c r="A196" s="291" t="n">
        <v>43460</v>
      </c>
      <c r="B196" s="291" t="s">
        <v>431</v>
      </c>
      <c r="C196" s="292" t="s">
        <v>1747</v>
      </c>
      <c r="D196" s="291" t="s">
        <v>526</v>
      </c>
      <c r="E196" s="293" t="n">
        <v>80.753</v>
      </c>
      <c r="F196" s="291" t="n">
        <v>0.78</v>
      </c>
      <c r="G196" s="291" t="n">
        <v>62.99</v>
      </c>
      <c r="H196" s="291" t="n">
        <v>62.99</v>
      </c>
      <c r="I196" s="294" t="n">
        <v>0.0003</v>
      </c>
      <c r="J196" s="295" t="n">
        <v>198044.04</v>
      </c>
      <c r="K196" s="294" t="n">
        <v>0.9862</v>
      </c>
    </row>
    <row r="197" customFormat="false" ht="15" hidden="false" customHeight="false" outlineLevel="0" collapsed="false">
      <c r="A197" s="291" t="s">
        <v>1748</v>
      </c>
      <c r="B197" s="291" t="s">
        <v>427</v>
      </c>
      <c r="C197" s="292" t="s">
        <v>686</v>
      </c>
      <c r="D197" s="291" t="s">
        <v>677</v>
      </c>
      <c r="E197" s="293" t="n">
        <v>5.2442737</v>
      </c>
      <c r="F197" s="291" t="n">
        <v>11.47</v>
      </c>
      <c r="G197" s="291" t="n">
        <v>60.15</v>
      </c>
      <c r="H197" s="291" t="n">
        <v>60.15</v>
      </c>
      <c r="I197" s="294" t="n">
        <v>0.0003</v>
      </c>
      <c r="J197" s="295" t="n">
        <v>198104.2</v>
      </c>
      <c r="K197" s="294" t="n">
        <v>0.9865</v>
      </c>
    </row>
    <row r="198" customFormat="false" ht="15" hidden="false" customHeight="false" outlineLevel="0" collapsed="false">
      <c r="A198" s="291" t="s">
        <v>1749</v>
      </c>
      <c r="B198" s="291" t="s">
        <v>427</v>
      </c>
      <c r="C198" s="292" t="s">
        <v>1750</v>
      </c>
      <c r="D198" s="291" t="s">
        <v>526</v>
      </c>
      <c r="E198" s="293" t="n">
        <v>27.4569087</v>
      </c>
      <c r="F198" s="291" t="n">
        <v>2.17</v>
      </c>
      <c r="G198" s="291" t="n">
        <v>59.58</v>
      </c>
      <c r="H198" s="291" t="n">
        <v>59.58</v>
      </c>
      <c r="I198" s="294" t="n">
        <v>0.0003</v>
      </c>
      <c r="J198" s="295" t="n">
        <v>198163.78</v>
      </c>
      <c r="K198" s="294" t="n">
        <v>0.9868</v>
      </c>
    </row>
    <row r="199" customFormat="false" ht="15" hidden="false" customHeight="false" outlineLevel="0" collapsed="false">
      <c r="A199" s="291" t="n">
        <v>13415</v>
      </c>
      <c r="B199" s="291" t="s">
        <v>431</v>
      </c>
      <c r="C199" s="292" t="s">
        <v>1751</v>
      </c>
      <c r="D199" s="291" t="s">
        <v>8</v>
      </c>
      <c r="E199" s="293" t="n">
        <v>1</v>
      </c>
      <c r="F199" s="291" t="n">
        <v>59.11</v>
      </c>
      <c r="G199" s="291" t="n">
        <v>59.11</v>
      </c>
      <c r="H199" s="291" t="n">
        <v>59.11</v>
      </c>
      <c r="I199" s="294" t="n">
        <v>0.0003</v>
      </c>
      <c r="J199" s="295" t="n">
        <v>198222.89</v>
      </c>
      <c r="K199" s="294" t="n">
        <v>0.987</v>
      </c>
    </row>
    <row r="200" customFormat="false" ht="15" hidden="false" customHeight="false" outlineLevel="0" collapsed="false">
      <c r="A200" s="291" t="n">
        <v>142</v>
      </c>
      <c r="B200" s="291" t="s">
        <v>431</v>
      </c>
      <c r="C200" s="292" t="s">
        <v>738</v>
      </c>
      <c r="D200" s="291" t="s">
        <v>739</v>
      </c>
      <c r="E200" s="293" t="n">
        <v>2.29554</v>
      </c>
      <c r="F200" s="291" t="n">
        <v>24.84</v>
      </c>
      <c r="G200" s="291" t="n">
        <v>57.02</v>
      </c>
      <c r="H200" s="291" t="n">
        <v>57.02</v>
      </c>
      <c r="I200" s="294" t="n">
        <v>0.0003</v>
      </c>
      <c r="J200" s="295" t="n">
        <v>198279.91</v>
      </c>
      <c r="K200" s="294" t="n">
        <v>0.9873</v>
      </c>
    </row>
    <row r="201" customFormat="false" ht="15" hidden="false" customHeight="false" outlineLevel="0" collapsed="false">
      <c r="A201" s="291" t="n">
        <v>4230</v>
      </c>
      <c r="B201" s="291" t="s">
        <v>431</v>
      </c>
      <c r="C201" s="292" t="s">
        <v>1752</v>
      </c>
      <c r="D201" s="291" t="s">
        <v>526</v>
      </c>
      <c r="E201" s="293" t="n">
        <v>3.0843048</v>
      </c>
      <c r="F201" s="291" t="n">
        <v>18.42</v>
      </c>
      <c r="G201" s="291" t="n">
        <v>56.81</v>
      </c>
      <c r="H201" s="291" t="n">
        <v>56.81</v>
      </c>
      <c r="I201" s="294" t="n">
        <v>0.0003</v>
      </c>
      <c r="J201" s="295" t="n">
        <v>198336.72</v>
      </c>
      <c r="K201" s="294" t="n">
        <v>0.9876</v>
      </c>
    </row>
    <row r="202" customFormat="false" ht="15" hidden="false" customHeight="false" outlineLevel="0" collapsed="false">
      <c r="A202" s="291" t="n">
        <v>7311</v>
      </c>
      <c r="B202" s="291" t="s">
        <v>431</v>
      </c>
      <c r="C202" s="292" t="s">
        <v>1753</v>
      </c>
      <c r="D202" s="291" t="s">
        <v>822</v>
      </c>
      <c r="E202" s="293" t="n">
        <v>1.578774</v>
      </c>
      <c r="F202" s="291" t="n">
        <v>33.86</v>
      </c>
      <c r="G202" s="291" t="n">
        <v>53.46</v>
      </c>
      <c r="H202" s="291" t="n">
        <v>53.46</v>
      </c>
      <c r="I202" s="294" t="n">
        <v>0.0003</v>
      </c>
      <c r="J202" s="295" t="n">
        <v>198390.18</v>
      </c>
      <c r="K202" s="294" t="n">
        <v>0.9879</v>
      </c>
    </row>
    <row r="203" customFormat="false" ht="15" hidden="false" customHeight="false" outlineLevel="0" collapsed="false">
      <c r="A203" s="291" t="n">
        <v>38112</v>
      </c>
      <c r="B203" s="291" t="s">
        <v>431</v>
      </c>
      <c r="C203" s="292" t="s">
        <v>1375</v>
      </c>
      <c r="D203" s="291" t="s">
        <v>8</v>
      </c>
      <c r="E203" s="293" t="n">
        <v>8</v>
      </c>
      <c r="F203" s="291" t="n">
        <v>6.68</v>
      </c>
      <c r="G203" s="291" t="n">
        <v>53.44</v>
      </c>
      <c r="H203" s="291" t="n">
        <v>53.44</v>
      </c>
      <c r="I203" s="294" t="n">
        <v>0.0003</v>
      </c>
      <c r="J203" s="295" t="n">
        <v>198443.62</v>
      </c>
      <c r="K203" s="294" t="n">
        <v>0.9881</v>
      </c>
    </row>
    <row r="204" customFormat="false" ht="15" hidden="false" customHeight="false" outlineLevel="0" collapsed="false">
      <c r="A204" s="291" t="n">
        <v>38194</v>
      </c>
      <c r="B204" s="291" t="s">
        <v>431</v>
      </c>
      <c r="C204" s="292" t="s">
        <v>1334</v>
      </c>
      <c r="D204" s="291" t="s">
        <v>8</v>
      </c>
      <c r="E204" s="293" t="n">
        <v>5</v>
      </c>
      <c r="F204" s="291" t="n">
        <v>9.9</v>
      </c>
      <c r="G204" s="291" t="n">
        <v>49.5</v>
      </c>
      <c r="H204" s="291" t="n">
        <v>49.5</v>
      </c>
      <c r="I204" s="294" t="n">
        <v>0.0002</v>
      </c>
      <c r="J204" s="295" t="n">
        <v>198493.12</v>
      </c>
      <c r="K204" s="294" t="n">
        <v>0.9884</v>
      </c>
    </row>
    <row r="205" customFormat="false" ht="15" hidden="false" customHeight="false" outlineLevel="0" collapsed="false">
      <c r="A205" s="291" t="n">
        <v>38773</v>
      </c>
      <c r="B205" s="291" t="s">
        <v>431</v>
      </c>
      <c r="C205" s="292" t="s">
        <v>1332</v>
      </c>
      <c r="D205" s="291" t="s">
        <v>8</v>
      </c>
      <c r="E205" s="293" t="n">
        <v>5</v>
      </c>
      <c r="F205" s="291" t="n">
        <v>9.88</v>
      </c>
      <c r="G205" s="291" t="n">
        <v>49.4</v>
      </c>
      <c r="H205" s="291" t="n">
        <v>49.4</v>
      </c>
      <c r="I205" s="294" t="n">
        <v>0.0002</v>
      </c>
      <c r="J205" s="295" t="n">
        <v>198542.52</v>
      </c>
      <c r="K205" s="294" t="n">
        <v>0.9886</v>
      </c>
    </row>
    <row r="206" customFormat="false" ht="15" hidden="false" customHeight="false" outlineLevel="0" collapsed="false">
      <c r="A206" s="291" t="s">
        <v>1754</v>
      </c>
      <c r="B206" s="291" t="s">
        <v>427</v>
      </c>
      <c r="C206" s="292" t="s">
        <v>1755</v>
      </c>
      <c r="D206" s="291" t="s">
        <v>526</v>
      </c>
      <c r="E206" s="293" t="n">
        <v>3.87</v>
      </c>
      <c r="F206" s="291" t="n">
        <v>12.69</v>
      </c>
      <c r="G206" s="291" t="n">
        <v>49.11</v>
      </c>
      <c r="H206" s="291" t="n">
        <v>49.11</v>
      </c>
      <c r="I206" s="294" t="n">
        <v>0.0002</v>
      </c>
      <c r="J206" s="295" t="n">
        <v>198591.63</v>
      </c>
      <c r="K206" s="294" t="n">
        <v>0.9889</v>
      </c>
    </row>
    <row r="207" customFormat="false" ht="15" hidden="false" customHeight="false" outlineLevel="0" collapsed="false">
      <c r="A207" s="291" t="s">
        <v>1756</v>
      </c>
      <c r="B207" s="291" t="s">
        <v>427</v>
      </c>
      <c r="C207" s="292" t="s">
        <v>1757</v>
      </c>
      <c r="D207" s="291" t="s">
        <v>1582</v>
      </c>
      <c r="E207" s="293" t="n">
        <v>38.8295223</v>
      </c>
      <c r="F207" s="291" t="n">
        <v>1.26</v>
      </c>
      <c r="G207" s="291" t="n">
        <v>48.93</v>
      </c>
      <c r="H207" s="291" t="n">
        <v>48.93</v>
      </c>
      <c r="I207" s="294" t="n">
        <v>0.0002</v>
      </c>
      <c r="J207" s="295" t="n">
        <v>198640.55</v>
      </c>
      <c r="K207" s="294" t="n">
        <v>0.9891</v>
      </c>
    </row>
    <row r="208" customFormat="false" ht="15" hidden="false" customHeight="false" outlineLevel="0" collapsed="false">
      <c r="A208" s="291" t="n">
        <v>3671</v>
      </c>
      <c r="B208" s="291" t="s">
        <v>431</v>
      </c>
      <c r="C208" s="292" t="s">
        <v>861</v>
      </c>
      <c r="D208" s="291" t="s">
        <v>31</v>
      </c>
      <c r="E208" s="293" t="n">
        <v>44.0546</v>
      </c>
      <c r="F208" s="291" t="n">
        <v>1.1</v>
      </c>
      <c r="G208" s="291" t="n">
        <v>48.46</v>
      </c>
      <c r="H208" s="291" t="n">
        <v>48.46</v>
      </c>
      <c r="I208" s="294" t="n">
        <v>0.0002</v>
      </c>
      <c r="J208" s="295" t="n">
        <v>198689.01</v>
      </c>
      <c r="K208" s="294" t="n">
        <v>0.9894</v>
      </c>
    </row>
    <row r="209" customFormat="false" ht="15" hidden="false" customHeight="false" outlineLevel="0" collapsed="false">
      <c r="A209" s="291" t="n">
        <v>40864</v>
      </c>
      <c r="B209" s="291" t="s">
        <v>431</v>
      </c>
      <c r="C209" s="292" t="s">
        <v>447</v>
      </c>
      <c r="D209" s="291" t="s">
        <v>433</v>
      </c>
      <c r="E209" s="293" t="n">
        <v>4</v>
      </c>
      <c r="F209" s="291" t="n">
        <v>11.8</v>
      </c>
      <c r="G209" s="291" t="n">
        <v>47.2</v>
      </c>
      <c r="H209" s="291" t="n">
        <v>47.2</v>
      </c>
      <c r="I209" s="294" t="n">
        <v>0.0002</v>
      </c>
      <c r="J209" s="295" t="n">
        <v>198736.21</v>
      </c>
      <c r="K209" s="294" t="n">
        <v>0.9896</v>
      </c>
    </row>
    <row r="210" customFormat="false" ht="15" hidden="false" customHeight="false" outlineLevel="0" collapsed="false">
      <c r="A210" s="291" t="s">
        <v>1758</v>
      </c>
      <c r="B210" s="291" t="s">
        <v>427</v>
      </c>
      <c r="C210" s="292" t="s">
        <v>1759</v>
      </c>
      <c r="D210" s="291" t="s">
        <v>479</v>
      </c>
      <c r="E210" s="293" t="n">
        <v>4.4467328</v>
      </c>
      <c r="F210" s="291" t="n">
        <v>10.51</v>
      </c>
      <c r="G210" s="291" t="n">
        <v>46.74</v>
      </c>
      <c r="H210" s="291" t="n">
        <v>46.74</v>
      </c>
      <c r="I210" s="294" t="n">
        <v>0.0002</v>
      </c>
      <c r="J210" s="295" t="n">
        <v>198782.95</v>
      </c>
      <c r="K210" s="294" t="n">
        <v>0.9898</v>
      </c>
    </row>
    <row r="211" customFormat="false" ht="15" hidden="false" customHeight="false" outlineLevel="0" collapsed="false">
      <c r="A211" s="291" t="n">
        <v>3529</v>
      </c>
      <c r="B211" s="291" t="s">
        <v>431</v>
      </c>
      <c r="C211" s="292" t="s">
        <v>1233</v>
      </c>
      <c r="D211" s="291" t="s">
        <v>8</v>
      </c>
      <c r="E211" s="293" t="n">
        <v>43</v>
      </c>
      <c r="F211" s="291" t="n">
        <v>1.08</v>
      </c>
      <c r="G211" s="291" t="n">
        <v>46.44</v>
      </c>
      <c r="H211" s="291" t="n">
        <v>46.44</v>
      </c>
      <c r="I211" s="294" t="n">
        <v>0.0002</v>
      </c>
      <c r="J211" s="295" t="n">
        <v>198829.39</v>
      </c>
      <c r="K211" s="294" t="n">
        <v>0.9901</v>
      </c>
    </row>
    <row r="212" customFormat="false" ht="15" hidden="false" customHeight="false" outlineLevel="0" collapsed="false">
      <c r="A212" s="291" t="s">
        <v>1760</v>
      </c>
      <c r="B212" s="291" t="s">
        <v>427</v>
      </c>
      <c r="C212" s="292" t="s">
        <v>1761</v>
      </c>
      <c r="D212" s="291" t="s">
        <v>479</v>
      </c>
      <c r="E212" s="293" t="n">
        <v>4.67907</v>
      </c>
      <c r="F212" s="291" t="n">
        <v>9.65</v>
      </c>
      <c r="G212" s="291" t="n">
        <v>45.15</v>
      </c>
      <c r="H212" s="291" t="n">
        <v>45.15</v>
      </c>
      <c r="I212" s="294" t="n">
        <v>0.0002</v>
      </c>
      <c r="J212" s="295" t="n">
        <v>198874.54</v>
      </c>
      <c r="K212" s="294" t="n">
        <v>0.9903</v>
      </c>
    </row>
    <row r="213" customFormat="false" ht="15" hidden="false" customHeight="false" outlineLevel="0" collapsed="false">
      <c r="A213" s="291" t="n">
        <v>297</v>
      </c>
      <c r="B213" s="291" t="s">
        <v>431</v>
      </c>
      <c r="C213" s="292" t="s">
        <v>1211</v>
      </c>
      <c r="D213" s="291" t="s">
        <v>8</v>
      </c>
      <c r="E213" s="293" t="n">
        <v>18</v>
      </c>
      <c r="F213" s="291" t="n">
        <v>2.44</v>
      </c>
      <c r="G213" s="291" t="n">
        <v>43.92</v>
      </c>
      <c r="H213" s="291" t="n">
        <v>43.92</v>
      </c>
      <c r="I213" s="294" t="n">
        <v>0.0002</v>
      </c>
      <c r="J213" s="295" t="n">
        <v>198918.46</v>
      </c>
      <c r="K213" s="294" t="n">
        <v>0.9905</v>
      </c>
    </row>
    <row r="214" customFormat="false" ht="15" hidden="false" customHeight="false" outlineLevel="0" collapsed="false">
      <c r="A214" s="291" t="s">
        <v>1762</v>
      </c>
      <c r="B214" s="291" t="s">
        <v>427</v>
      </c>
      <c r="C214" s="292" t="s">
        <v>1094</v>
      </c>
      <c r="D214" s="291" t="s">
        <v>548</v>
      </c>
      <c r="E214" s="293" t="n">
        <v>7</v>
      </c>
      <c r="F214" s="291" t="n">
        <v>6.25</v>
      </c>
      <c r="G214" s="291" t="n">
        <v>43.75</v>
      </c>
      <c r="H214" s="291" t="n">
        <v>43.75</v>
      </c>
      <c r="I214" s="294" t="n">
        <v>0.0002</v>
      </c>
      <c r="J214" s="295" t="n">
        <v>198962.21</v>
      </c>
      <c r="K214" s="294" t="n">
        <v>0.9907</v>
      </c>
    </row>
    <row r="215" customFormat="false" ht="15" hidden="false" customHeight="false" outlineLevel="0" collapsed="false">
      <c r="A215" s="291" t="s">
        <v>1763</v>
      </c>
      <c r="B215" s="291" t="s">
        <v>427</v>
      </c>
      <c r="C215" s="292" t="s">
        <v>1764</v>
      </c>
      <c r="D215" s="291" t="s">
        <v>1582</v>
      </c>
      <c r="E215" s="293" t="n">
        <v>37.8601964</v>
      </c>
      <c r="F215" s="291" t="n">
        <v>1.15</v>
      </c>
      <c r="G215" s="291" t="n">
        <v>43.54</v>
      </c>
      <c r="H215" s="291" t="n">
        <v>43.54</v>
      </c>
      <c r="I215" s="294" t="n">
        <v>0.0002</v>
      </c>
      <c r="J215" s="295" t="n">
        <v>199005.75</v>
      </c>
      <c r="K215" s="294" t="n">
        <v>0.9909</v>
      </c>
    </row>
    <row r="216" customFormat="false" ht="15" hidden="false" customHeight="false" outlineLevel="0" collapsed="false">
      <c r="A216" s="291" t="n">
        <v>37395</v>
      </c>
      <c r="B216" s="291" t="s">
        <v>431</v>
      </c>
      <c r="C216" s="292" t="s">
        <v>783</v>
      </c>
      <c r="D216" s="291" t="s">
        <v>661</v>
      </c>
      <c r="E216" s="293" t="n">
        <v>0.5733</v>
      </c>
      <c r="F216" s="291" t="n">
        <v>75.71</v>
      </c>
      <c r="G216" s="291" t="n">
        <v>43.4</v>
      </c>
      <c r="H216" s="291" t="n">
        <v>43.4</v>
      </c>
      <c r="I216" s="294" t="n">
        <v>0.0002</v>
      </c>
      <c r="J216" s="295" t="n">
        <v>199049.16</v>
      </c>
      <c r="K216" s="294" t="n">
        <v>0.9912</v>
      </c>
    </row>
    <row r="217" customFormat="false" ht="15" hidden="false" customHeight="false" outlineLevel="0" collapsed="false">
      <c r="A217" s="291" t="n">
        <v>4351</v>
      </c>
      <c r="B217" s="291" t="s">
        <v>431</v>
      </c>
      <c r="C217" s="292" t="s">
        <v>1765</v>
      </c>
      <c r="D217" s="291" t="s">
        <v>8</v>
      </c>
      <c r="E217" s="293" t="n">
        <v>2</v>
      </c>
      <c r="F217" s="291" t="n">
        <v>21.64</v>
      </c>
      <c r="G217" s="291" t="n">
        <v>43.28</v>
      </c>
      <c r="H217" s="291" t="n">
        <v>43.28</v>
      </c>
      <c r="I217" s="294" t="n">
        <v>0.0002</v>
      </c>
      <c r="J217" s="295" t="n">
        <v>199092.44</v>
      </c>
      <c r="K217" s="294" t="n">
        <v>0.9914</v>
      </c>
    </row>
    <row r="218" customFormat="false" ht="15" hidden="false" customHeight="false" outlineLevel="0" collapsed="false">
      <c r="A218" s="291" t="n">
        <v>43488</v>
      </c>
      <c r="B218" s="291" t="s">
        <v>431</v>
      </c>
      <c r="C218" s="292" t="s">
        <v>1766</v>
      </c>
      <c r="D218" s="291" t="s">
        <v>526</v>
      </c>
      <c r="E218" s="293" t="n">
        <v>56.8564985</v>
      </c>
      <c r="F218" s="291" t="n">
        <v>0.76</v>
      </c>
      <c r="G218" s="291" t="n">
        <v>43.21</v>
      </c>
      <c r="H218" s="291" t="n">
        <v>43.21</v>
      </c>
      <c r="I218" s="294" t="n">
        <v>0.0002</v>
      </c>
      <c r="J218" s="295" t="n">
        <v>199135.65</v>
      </c>
      <c r="K218" s="294" t="n">
        <v>0.9916</v>
      </c>
    </row>
    <row r="219" customFormat="false" ht="15" hidden="false" customHeight="false" outlineLevel="0" collapsed="false">
      <c r="A219" s="291" t="s">
        <v>1767</v>
      </c>
      <c r="B219" s="291" t="s">
        <v>427</v>
      </c>
      <c r="C219" s="292" t="s">
        <v>1768</v>
      </c>
      <c r="D219" s="291" t="s">
        <v>677</v>
      </c>
      <c r="E219" s="293" t="n">
        <v>8.00412</v>
      </c>
      <c r="F219" s="291" t="n">
        <v>5.31</v>
      </c>
      <c r="G219" s="291" t="n">
        <v>42.5</v>
      </c>
      <c r="H219" s="291" t="n">
        <v>42.5</v>
      </c>
      <c r="I219" s="294" t="n">
        <v>0.0002</v>
      </c>
      <c r="J219" s="295" t="n">
        <v>199178.15</v>
      </c>
      <c r="K219" s="294" t="n">
        <v>0.9918</v>
      </c>
    </row>
    <row r="220" customFormat="false" ht="15" hidden="false" customHeight="false" outlineLevel="0" collapsed="false">
      <c r="A220" s="291" t="s">
        <v>1769</v>
      </c>
      <c r="B220" s="291" t="s">
        <v>427</v>
      </c>
      <c r="C220" s="292" t="s">
        <v>1770</v>
      </c>
      <c r="D220" s="291" t="s">
        <v>1582</v>
      </c>
      <c r="E220" s="293" t="n">
        <v>38.9922217</v>
      </c>
      <c r="F220" s="291" t="n">
        <v>1.09</v>
      </c>
      <c r="G220" s="291" t="n">
        <v>42.5</v>
      </c>
      <c r="H220" s="291" t="n">
        <v>42.5</v>
      </c>
      <c r="I220" s="294" t="n">
        <v>0.0002</v>
      </c>
      <c r="J220" s="295" t="n">
        <v>199220.65</v>
      </c>
      <c r="K220" s="294" t="n">
        <v>0.992</v>
      </c>
    </row>
    <row r="221" customFormat="false" ht="15" hidden="false" customHeight="false" outlineLevel="0" collapsed="false">
      <c r="A221" s="291" t="s">
        <v>1771</v>
      </c>
      <c r="B221" s="291" t="s">
        <v>427</v>
      </c>
      <c r="C221" s="292" t="s">
        <v>1772</v>
      </c>
      <c r="D221" s="291" t="s">
        <v>1582</v>
      </c>
      <c r="E221" s="293" t="n">
        <v>140.6134287</v>
      </c>
      <c r="F221" s="291" t="n">
        <v>0.3</v>
      </c>
      <c r="G221" s="291" t="n">
        <v>42.18</v>
      </c>
      <c r="H221" s="291" t="n">
        <v>42.18</v>
      </c>
      <c r="I221" s="294" t="n">
        <v>0.0002</v>
      </c>
      <c r="J221" s="295" t="n">
        <v>199262.83</v>
      </c>
      <c r="K221" s="294" t="n">
        <v>0.9922</v>
      </c>
    </row>
    <row r="222" customFormat="false" ht="15" hidden="false" customHeight="false" outlineLevel="0" collapsed="false">
      <c r="A222" s="291" t="n">
        <v>4251</v>
      </c>
      <c r="B222" s="291" t="s">
        <v>431</v>
      </c>
      <c r="C222" s="292" t="s">
        <v>1773</v>
      </c>
      <c r="D222" s="291" t="s">
        <v>526</v>
      </c>
      <c r="E222" s="293" t="n">
        <v>2.1812758</v>
      </c>
      <c r="F222" s="291" t="n">
        <v>19.32</v>
      </c>
      <c r="G222" s="291" t="n">
        <v>42.14</v>
      </c>
      <c r="H222" s="291" t="n">
        <v>42.14</v>
      </c>
      <c r="I222" s="294" t="n">
        <v>0.0002</v>
      </c>
      <c r="J222" s="295" t="n">
        <v>199304.98</v>
      </c>
      <c r="K222" s="294" t="n">
        <v>0.9924</v>
      </c>
    </row>
    <row r="223" customFormat="false" ht="15" hidden="false" customHeight="false" outlineLevel="0" collapsed="false">
      <c r="A223" s="291" t="s">
        <v>1774</v>
      </c>
      <c r="B223" s="291" t="s">
        <v>427</v>
      </c>
      <c r="C223" s="292" t="s">
        <v>1775</v>
      </c>
      <c r="D223" s="291" t="s">
        <v>1582</v>
      </c>
      <c r="E223" s="293" t="n">
        <v>91.7182576</v>
      </c>
      <c r="F223" s="291" t="n">
        <v>0.45</v>
      </c>
      <c r="G223" s="291" t="n">
        <v>41.27</v>
      </c>
      <c r="H223" s="291" t="n">
        <v>41.27</v>
      </c>
      <c r="I223" s="294" t="n">
        <v>0.0002</v>
      </c>
      <c r="J223" s="295" t="n">
        <v>199346.25</v>
      </c>
      <c r="K223" s="294" t="n">
        <v>0.9926</v>
      </c>
    </row>
    <row r="224" customFormat="false" ht="15" hidden="false" customHeight="false" outlineLevel="0" collapsed="false">
      <c r="A224" s="291" t="n">
        <v>242</v>
      </c>
      <c r="B224" s="291" t="s">
        <v>431</v>
      </c>
      <c r="C224" s="292" t="s">
        <v>1776</v>
      </c>
      <c r="D224" s="291" t="s">
        <v>526</v>
      </c>
      <c r="E224" s="293" t="n">
        <v>2.9600655</v>
      </c>
      <c r="F224" s="291" t="n">
        <v>13.64</v>
      </c>
      <c r="G224" s="291" t="n">
        <v>40.38</v>
      </c>
      <c r="H224" s="291" t="n">
        <v>40.38</v>
      </c>
      <c r="I224" s="294" t="n">
        <v>0.0002</v>
      </c>
      <c r="J224" s="295" t="n">
        <v>199386.62</v>
      </c>
      <c r="K224" s="294" t="n">
        <v>0.9928</v>
      </c>
    </row>
    <row r="225" customFormat="false" ht="15" hidden="false" customHeight="false" outlineLevel="0" collapsed="false">
      <c r="A225" s="291" t="n">
        <v>20156</v>
      </c>
      <c r="B225" s="291" t="s">
        <v>431</v>
      </c>
      <c r="C225" s="292" t="s">
        <v>1777</v>
      </c>
      <c r="D225" s="291" t="s">
        <v>8</v>
      </c>
      <c r="E225" s="293" t="n">
        <v>1.571024</v>
      </c>
      <c r="F225" s="291" t="n">
        <v>24.76</v>
      </c>
      <c r="G225" s="291" t="n">
        <v>38.9</v>
      </c>
      <c r="H225" s="291" t="n">
        <v>38.9</v>
      </c>
      <c r="I225" s="294" t="n">
        <v>0.0002</v>
      </c>
      <c r="J225" s="295" t="n">
        <v>199425.52</v>
      </c>
      <c r="K225" s="294" t="n">
        <v>0.993</v>
      </c>
    </row>
    <row r="226" customFormat="false" ht="15" hidden="false" customHeight="false" outlineLevel="0" collapsed="false">
      <c r="A226" s="291" t="n">
        <v>296</v>
      </c>
      <c r="B226" s="291" t="s">
        <v>431</v>
      </c>
      <c r="C226" s="292" t="s">
        <v>1112</v>
      </c>
      <c r="D226" s="291" t="s">
        <v>8</v>
      </c>
      <c r="E226" s="293" t="n">
        <v>23</v>
      </c>
      <c r="F226" s="291" t="n">
        <v>1.66</v>
      </c>
      <c r="G226" s="291" t="n">
        <v>38.18</v>
      </c>
      <c r="H226" s="291" t="n">
        <v>38.18</v>
      </c>
      <c r="I226" s="294" t="n">
        <v>0.0002</v>
      </c>
      <c r="J226" s="295" t="n">
        <v>199463.7</v>
      </c>
      <c r="K226" s="294" t="n">
        <v>0.9932</v>
      </c>
    </row>
    <row r="227" customFormat="false" ht="15" hidden="false" customHeight="false" outlineLevel="0" collapsed="false">
      <c r="A227" s="291" t="n">
        <v>3123</v>
      </c>
      <c r="B227" s="291" t="s">
        <v>431</v>
      </c>
      <c r="C227" s="292" t="s">
        <v>972</v>
      </c>
      <c r="D227" s="291" t="s">
        <v>60</v>
      </c>
      <c r="E227" s="293" t="n">
        <v>8.377</v>
      </c>
      <c r="F227" s="291" t="n">
        <v>4.37</v>
      </c>
      <c r="G227" s="291" t="n">
        <v>36.61</v>
      </c>
      <c r="H227" s="291" t="n">
        <v>36.61</v>
      </c>
      <c r="I227" s="294" t="n">
        <v>0.0002</v>
      </c>
      <c r="J227" s="295" t="n">
        <v>199500.31</v>
      </c>
      <c r="K227" s="294" t="n">
        <v>0.9934</v>
      </c>
    </row>
    <row r="228" customFormat="false" ht="15" hidden="false" customHeight="false" outlineLevel="0" collapsed="false">
      <c r="A228" s="291" t="s">
        <v>1778</v>
      </c>
      <c r="B228" s="291" t="s">
        <v>427</v>
      </c>
      <c r="C228" s="292" t="s">
        <v>1779</v>
      </c>
      <c r="D228" s="291" t="s">
        <v>526</v>
      </c>
      <c r="E228" s="293" t="n">
        <v>1.796</v>
      </c>
      <c r="F228" s="291" t="n">
        <v>20.09</v>
      </c>
      <c r="G228" s="291" t="n">
        <v>36.08</v>
      </c>
      <c r="H228" s="291" t="n">
        <v>36.08</v>
      </c>
      <c r="I228" s="294" t="n">
        <v>0.0002</v>
      </c>
      <c r="J228" s="295" t="n">
        <v>199536.39</v>
      </c>
      <c r="K228" s="294" t="n">
        <v>0.9936</v>
      </c>
    </row>
    <row r="229" customFormat="false" ht="15" hidden="false" customHeight="false" outlineLevel="0" collapsed="false">
      <c r="A229" s="291" t="s">
        <v>1780</v>
      </c>
      <c r="B229" s="291" t="s">
        <v>427</v>
      </c>
      <c r="C229" s="292" t="s">
        <v>1781</v>
      </c>
      <c r="D229" s="291" t="s">
        <v>1582</v>
      </c>
      <c r="E229" s="293" t="n">
        <v>45.7565428</v>
      </c>
      <c r="F229" s="291" t="n">
        <v>0.76</v>
      </c>
      <c r="G229" s="291" t="n">
        <v>34.77</v>
      </c>
      <c r="H229" s="291" t="n">
        <v>34.77</v>
      </c>
      <c r="I229" s="294" t="n">
        <v>0.0002</v>
      </c>
      <c r="J229" s="295" t="n">
        <v>199571.17</v>
      </c>
      <c r="K229" s="294" t="n">
        <v>0.9938</v>
      </c>
    </row>
    <row r="230" customFormat="false" ht="15" hidden="false" customHeight="false" outlineLevel="0" collapsed="false">
      <c r="A230" s="291" t="n">
        <v>38193</v>
      </c>
      <c r="B230" s="291" t="s">
        <v>431</v>
      </c>
      <c r="C230" s="292" t="s">
        <v>1485</v>
      </c>
      <c r="D230" s="291" t="s">
        <v>8</v>
      </c>
      <c r="E230" s="293" t="n">
        <v>4</v>
      </c>
      <c r="F230" s="291" t="n">
        <v>8.6</v>
      </c>
      <c r="G230" s="291" t="n">
        <v>34.4</v>
      </c>
      <c r="H230" s="291" t="n">
        <v>34.4</v>
      </c>
      <c r="I230" s="294" t="n">
        <v>0.0002</v>
      </c>
      <c r="J230" s="295" t="n">
        <v>199605.57</v>
      </c>
      <c r="K230" s="294" t="n">
        <v>0.9939</v>
      </c>
    </row>
    <row r="231" customFormat="false" ht="15" hidden="false" customHeight="false" outlineLevel="0" collapsed="false">
      <c r="A231" s="291" t="n">
        <v>39352</v>
      </c>
      <c r="B231" s="291" t="s">
        <v>431</v>
      </c>
      <c r="C231" s="292" t="s">
        <v>1342</v>
      </c>
      <c r="D231" s="291" t="s">
        <v>8</v>
      </c>
      <c r="E231" s="293" t="n">
        <v>9</v>
      </c>
      <c r="F231" s="291" t="n">
        <v>3.82</v>
      </c>
      <c r="G231" s="291" t="n">
        <v>34.38</v>
      </c>
      <c r="H231" s="291" t="n">
        <v>34.38</v>
      </c>
      <c r="I231" s="294" t="n">
        <v>0.0002</v>
      </c>
      <c r="J231" s="295" t="n">
        <v>199639.95</v>
      </c>
      <c r="K231" s="294" t="n">
        <v>0.9941</v>
      </c>
    </row>
    <row r="232" customFormat="false" ht="15" hidden="false" customHeight="false" outlineLevel="0" collapsed="false">
      <c r="A232" s="291" t="n">
        <v>4253</v>
      </c>
      <c r="B232" s="291" t="s">
        <v>431</v>
      </c>
      <c r="C232" s="292" t="s">
        <v>1782</v>
      </c>
      <c r="D232" s="291" t="s">
        <v>526</v>
      </c>
      <c r="E232" s="293" t="n">
        <v>1.9674841</v>
      </c>
      <c r="F232" s="291" t="n">
        <v>17.43</v>
      </c>
      <c r="G232" s="291" t="n">
        <v>34.29</v>
      </c>
      <c r="H232" s="291" t="n">
        <v>34.29</v>
      </c>
      <c r="I232" s="294" t="n">
        <v>0.0002</v>
      </c>
      <c r="J232" s="295" t="n">
        <v>199674.24</v>
      </c>
      <c r="K232" s="294" t="n">
        <v>0.9943</v>
      </c>
    </row>
    <row r="233" customFormat="false" ht="15" hidden="false" customHeight="false" outlineLevel="0" collapsed="false">
      <c r="A233" s="291" t="n">
        <v>2488</v>
      </c>
      <c r="B233" s="291" t="s">
        <v>431</v>
      </c>
      <c r="C233" s="292" t="s">
        <v>1344</v>
      </c>
      <c r="D233" s="291" t="s">
        <v>8</v>
      </c>
      <c r="E233" s="293" t="n">
        <v>17</v>
      </c>
      <c r="F233" s="291" t="n">
        <v>2.01</v>
      </c>
      <c r="G233" s="291" t="n">
        <v>34.17</v>
      </c>
      <c r="H233" s="291" t="n">
        <v>34.17</v>
      </c>
      <c r="I233" s="294" t="n">
        <v>0.0002</v>
      </c>
      <c r="J233" s="295" t="n">
        <v>199708.41</v>
      </c>
      <c r="K233" s="294" t="n">
        <v>0.9944</v>
      </c>
    </row>
    <row r="234" customFormat="false" ht="15" hidden="false" customHeight="false" outlineLevel="0" collapsed="false">
      <c r="A234" s="291" t="s">
        <v>1783</v>
      </c>
      <c r="B234" s="291" t="s">
        <v>427</v>
      </c>
      <c r="C234" s="292" t="s">
        <v>1157</v>
      </c>
      <c r="D234" s="291" t="s">
        <v>682</v>
      </c>
      <c r="E234" s="293" t="n">
        <v>1</v>
      </c>
      <c r="F234" s="291" t="n">
        <v>33.39</v>
      </c>
      <c r="G234" s="291" t="n">
        <v>33.39</v>
      </c>
      <c r="H234" s="291" t="n">
        <v>33.39</v>
      </c>
      <c r="I234" s="294" t="n">
        <v>0.0002</v>
      </c>
      <c r="J234" s="295" t="n">
        <v>199741.8</v>
      </c>
      <c r="K234" s="294" t="n">
        <v>0.9946</v>
      </c>
    </row>
    <row r="235" customFormat="false" ht="15" hidden="false" customHeight="false" outlineLevel="0" collapsed="false">
      <c r="A235" s="291" t="n">
        <v>21127</v>
      </c>
      <c r="B235" s="291" t="s">
        <v>431</v>
      </c>
      <c r="C235" s="292" t="s">
        <v>1265</v>
      </c>
      <c r="D235" s="291" t="s">
        <v>8</v>
      </c>
      <c r="E235" s="293" t="n">
        <v>8.985</v>
      </c>
      <c r="F235" s="291" t="n">
        <v>3.59</v>
      </c>
      <c r="G235" s="291" t="n">
        <v>32.26</v>
      </c>
      <c r="H235" s="291" t="n">
        <v>32.26</v>
      </c>
      <c r="I235" s="294" t="n">
        <v>0.0002</v>
      </c>
      <c r="J235" s="295" t="n">
        <v>199774.06</v>
      </c>
      <c r="K235" s="294" t="n">
        <v>0.9948</v>
      </c>
    </row>
    <row r="236" customFormat="false" ht="15" hidden="false" customHeight="false" outlineLevel="0" collapsed="false">
      <c r="A236" s="291" t="s">
        <v>1784</v>
      </c>
      <c r="B236" s="291" t="s">
        <v>427</v>
      </c>
      <c r="C236" s="292" t="s">
        <v>1386</v>
      </c>
      <c r="D236" s="291" t="s">
        <v>677</v>
      </c>
      <c r="E236" s="293" t="n">
        <v>9.678</v>
      </c>
      <c r="F236" s="291" t="n">
        <v>3.31</v>
      </c>
      <c r="G236" s="291" t="n">
        <v>32.03</v>
      </c>
      <c r="H236" s="291" t="n">
        <v>32.03</v>
      </c>
      <c r="I236" s="294" t="n">
        <v>0.0002</v>
      </c>
      <c r="J236" s="295" t="n">
        <v>199806.09</v>
      </c>
      <c r="K236" s="294" t="n">
        <v>0.9949</v>
      </c>
    </row>
    <row r="237" customFormat="false" ht="15" hidden="false" customHeight="false" outlineLevel="0" collapsed="false">
      <c r="A237" s="291" t="s">
        <v>1785</v>
      </c>
      <c r="B237" s="291" t="s">
        <v>427</v>
      </c>
      <c r="C237" s="292" t="s">
        <v>1786</v>
      </c>
      <c r="D237" s="291" t="s">
        <v>1582</v>
      </c>
      <c r="E237" s="293" t="n">
        <v>29.466666</v>
      </c>
      <c r="F237" s="291" t="n">
        <v>1.07</v>
      </c>
      <c r="G237" s="291" t="n">
        <v>31.53</v>
      </c>
      <c r="H237" s="291" t="n">
        <v>31.53</v>
      </c>
      <c r="I237" s="294" t="n">
        <v>0.0002</v>
      </c>
      <c r="J237" s="295" t="n">
        <v>199837.62</v>
      </c>
      <c r="K237" s="294" t="n">
        <v>0.9951</v>
      </c>
    </row>
    <row r="238" customFormat="false" ht="15" hidden="false" customHeight="false" outlineLevel="0" collapsed="false">
      <c r="A238" s="291" t="s">
        <v>1787</v>
      </c>
      <c r="B238" s="291" t="s">
        <v>427</v>
      </c>
      <c r="C238" s="292" t="s">
        <v>1788</v>
      </c>
      <c r="D238" s="291" t="s">
        <v>1582</v>
      </c>
      <c r="E238" s="293" t="n">
        <v>29.466666</v>
      </c>
      <c r="F238" s="291" t="n">
        <v>1.07</v>
      </c>
      <c r="G238" s="291" t="n">
        <v>31.53</v>
      </c>
      <c r="H238" s="291" t="n">
        <v>31.53</v>
      </c>
      <c r="I238" s="294" t="n">
        <v>0.0002</v>
      </c>
      <c r="J238" s="295" t="n">
        <v>199869.15</v>
      </c>
      <c r="K238" s="294" t="n">
        <v>0.9952</v>
      </c>
    </row>
    <row r="239" customFormat="false" ht="15" hidden="false" customHeight="false" outlineLevel="0" collapsed="false">
      <c r="A239" s="291" t="s">
        <v>1789</v>
      </c>
      <c r="B239" s="291" t="s">
        <v>427</v>
      </c>
      <c r="C239" s="292" t="s">
        <v>225</v>
      </c>
      <c r="D239" s="291" t="s">
        <v>548</v>
      </c>
      <c r="E239" s="293" t="n">
        <v>1</v>
      </c>
      <c r="F239" s="291" t="n">
        <v>31.49</v>
      </c>
      <c r="G239" s="291" t="n">
        <v>31.49</v>
      </c>
      <c r="H239" s="291" t="n">
        <v>31.49</v>
      </c>
      <c r="I239" s="294" t="n">
        <v>0.0002</v>
      </c>
      <c r="J239" s="295" t="n">
        <v>199900.64</v>
      </c>
      <c r="K239" s="294" t="n">
        <v>0.9954</v>
      </c>
    </row>
    <row r="240" customFormat="false" ht="15" hidden="false" customHeight="false" outlineLevel="0" collapsed="false">
      <c r="A240" s="291" t="n">
        <v>20078</v>
      </c>
      <c r="B240" s="291" t="s">
        <v>431</v>
      </c>
      <c r="C240" s="292" t="s">
        <v>1116</v>
      </c>
      <c r="D240" s="291" t="s">
        <v>8</v>
      </c>
      <c r="E240" s="293" t="n">
        <v>1.3063723</v>
      </c>
      <c r="F240" s="291" t="n">
        <v>22.86</v>
      </c>
      <c r="G240" s="291" t="n">
        <v>29.86</v>
      </c>
      <c r="H240" s="291" t="n">
        <v>29.86</v>
      </c>
      <c r="I240" s="294" t="n">
        <v>0.0001</v>
      </c>
      <c r="J240" s="295" t="n">
        <v>199930.5</v>
      </c>
      <c r="K240" s="294" t="n">
        <v>0.9956</v>
      </c>
    </row>
    <row r="241" customFormat="false" ht="15" hidden="false" customHeight="false" outlineLevel="0" collapsed="false">
      <c r="A241" s="291" t="n">
        <v>20150</v>
      </c>
      <c r="B241" s="291" t="s">
        <v>431</v>
      </c>
      <c r="C241" s="292" t="s">
        <v>1790</v>
      </c>
      <c r="D241" s="291" t="s">
        <v>8</v>
      </c>
      <c r="E241" s="293" t="n">
        <v>1.436896</v>
      </c>
      <c r="F241" s="291" t="n">
        <v>20.63</v>
      </c>
      <c r="G241" s="291" t="n">
        <v>29.64</v>
      </c>
      <c r="H241" s="291" t="n">
        <v>29.64</v>
      </c>
      <c r="I241" s="294" t="n">
        <v>0.0001</v>
      </c>
      <c r="J241" s="295" t="n">
        <v>199960.15</v>
      </c>
      <c r="K241" s="294" t="n">
        <v>0.9957</v>
      </c>
    </row>
    <row r="242" customFormat="false" ht="15" hidden="false" customHeight="false" outlineLevel="0" collapsed="false">
      <c r="A242" s="291" t="n">
        <v>34357</v>
      </c>
      <c r="B242" s="291" t="s">
        <v>431</v>
      </c>
      <c r="C242" s="292" t="s">
        <v>852</v>
      </c>
      <c r="D242" s="291" t="s">
        <v>60</v>
      </c>
      <c r="E242" s="293" t="n">
        <v>7.885</v>
      </c>
      <c r="F242" s="291" t="n">
        <v>3.69</v>
      </c>
      <c r="G242" s="291" t="n">
        <v>29.1</v>
      </c>
      <c r="H242" s="291" t="n">
        <v>29.1</v>
      </c>
      <c r="I242" s="294" t="n">
        <v>0.0001</v>
      </c>
      <c r="J242" s="295" t="n">
        <v>199989.24</v>
      </c>
      <c r="K242" s="294" t="n">
        <v>0.9958</v>
      </c>
    </row>
    <row r="243" customFormat="false" ht="15" hidden="false" customHeight="false" outlineLevel="0" collapsed="false">
      <c r="A243" s="291" t="s">
        <v>1791</v>
      </c>
      <c r="B243" s="291" t="s">
        <v>427</v>
      </c>
      <c r="C243" s="292" t="s">
        <v>1792</v>
      </c>
      <c r="D243" s="291" t="s">
        <v>1582</v>
      </c>
      <c r="E243" s="293" t="n">
        <v>38.9922217</v>
      </c>
      <c r="F243" s="291" t="n">
        <v>0.74</v>
      </c>
      <c r="G243" s="291" t="n">
        <v>28.85</v>
      </c>
      <c r="H243" s="291" t="n">
        <v>28.85</v>
      </c>
      <c r="I243" s="294" t="n">
        <v>0.0001</v>
      </c>
      <c r="J243" s="295" t="n">
        <v>200018.1</v>
      </c>
      <c r="K243" s="294" t="n">
        <v>0.996</v>
      </c>
    </row>
    <row r="244" customFormat="false" ht="15" hidden="false" customHeight="false" outlineLevel="0" collapsed="false">
      <c r="A244" s="291" t="n">
        <v>41898</v>
      </c>
      <c r="B244" s="291" t="s">
        <v>431</v>
      </c>
      <c r="C244" s="292" t="s">
        <v>1793</v>
      </c>
      <c r="D244" s="291" t="s">
        <v>8</v>
      </c>
      <c r="E244" s="293" t="n">
        <v>0.0015113</v>
      </c>
      <c r="F244" s="295" t="n">
        <v>18870.62</v>
      </c>
      <c r="G244" s="291" t="n">
        <v>28.52</v>
      </c>
      <c r="H244" s="291" t="n">
        <v>28.52</v>
      </c>
      <c r="I244" s="294" t="n">
        <v>0.0001</v>
      </c>
      <c r="J244" s="295" t="n">
        <v>200046.62</v>
      </c>
      <c r="K244" s="294" t="n">
        <v>0.9961</v>
      </c>
    </row>
    <row r="245" customFormat="false" ht="15" hidden="false" customHeight="false" outlineLevel="0" collapsed="false">
      <c r="A245" s="291" t="n">
        <v>7097</v>
      </c>
      <c r="B245" s="291" t="s">
        <v>431</v>
      </c>
      <c r="C245" s="292" t="s">
        <v>1162</v>
      </c>
      <c r="D245" s="291" t="s">
        <v>8</v>
      </c>
      <c r="E245" s="293" t="n">
        <v>3</v>
      </c>
      <c r="F245" s="291" t="n">
        <v>8.84</v>
      </c>
      <c r="G245" s="291" t="n">
        <v>26.52</v>
      </c>
      <c r="H245" s="291" t="n">
        <v>26.52</v>
      </c>
      <c r="I245" s="294" t="n">
        <v>0.0001</v>
      </c>
      <c r="J245" s="295" t="n">
        <v>200073.14</v>
      </c>
      <c r="K245" s="294" t="n">
        <v>0.9963</v>
      </c>
    </row>
    <row r="246" customFormat="false" ht="15" hidden="false" customHeight="false" outlineLevel="0" collapsed="false">
      <c r="A246" s="291" t="s">
        <v>1794</v>
      </c>
      <c r="B246" s="291" t="s">
        <v>427</v>
      </c>
      <c r="C246" s="292" t="s">
        <v>1394</v>
      </c>
      <c r="D246" s="291" t="s">
        <v>479</v>
      </c>
      <c r="E246" s="293" t="n">
        <v>1.9434308</v>
      </c>
      <c r="F246" s="291" t="n">
        <v>13.42</v>
      </c>
      <c r="G246" s="291" t="n">
        <v>26.08</v>
      </c>
      <c r="H246" s="291" t="n">
        <v>26.08</v>
      </c>
      <c r="I246" s="294" t="n">
        <v>0.0001</v>
      </c>
      <c r="J246" s="295" t="n">
        <v>200099.22</v>
      </c>
      <c r="K246" s="294" t="n">
        <v>0.9964</v>
      </c>
    </row>
    <row r="247" customFormat="false" ht="15" hidden="false" customHeight="false" outlineLevel="0" collapsed="false">
      <c r="A247" s="291" t="s">
        <v>1795</v>
      </c>
      <c r="B247" s="291" t="s">
        <v>427</v>
      </c>
      <c r="C247" s="292" t="s">
        <v>1796</v>
      </c>
      <c r="D247" s="291" t="s">
        <v>682</v>
      </c>
      <c r="E247" s="293" t="n">
        <v>8</v>
      </c>
      <c r="F247" s="291" t="n">
        <v>3.18</v>
      </c>
      <c r="G247" s="291" t="n">
        <v>25.44</v>
      </c>
      <c r="H247" s="291" t="n">
        <v>25.44</v>
      </c>
      <c r="I247" s="294" t="n">
        <v>0.0001</v>
      </c>
      <c r="J247" s="295" t="n">
        <v>200124.66</v>
      </c>
      <c r="K247" s="294" t="n">
        <v>0.9965</v>
      </c>
    </row>
    <row r="248" customFormat="false" ht="15" hidden="false" customHeight="false" outlineLevel="0" collapsed="false">
      <c r="A248" s="291" t="s">
        <v>1797</v>
      </c>
      <c r="B248" s="291" t="s">
        <v>427</v>
      </c>
      <c r="C248" s="292" t="s">
        <v>1798</v>
      </c>
      <c r="D248" s="291" t="s">
        <v>526</v>
      </c>
      <c r="E248" s="293" t="n">
        <v>1.796</v>
      </c>
      <c r="F248" s="291" t="n">
        <v>14.11</v>
      </c>
      <c r="G248" s="291" t="n">
        <v>25.34</v>
      </c>
      <c r="H248" s="291" t="n">
        <v>25.34</v>
      </c>
      <c r="I248" s="294" t="n">
        <v>0.0001</v>
      </c>
      <c r="J248" s="295" t="n">
        <v>200150</v>
      </c>
      <c r="K248" s="294" t="n">
        <v>0.9966</v>
      </c>
    </row>
    <row r="249" customFormat="false" ht="15" hidden="false" customHeight="false" outlineLevel="0" collapsed="false">
      <c r="A249" s="291" t="n">
        <v>3875</v>
      </c>
      <c r="B249" s="291" t="s">
        <v>431</v>
      </c>
      <c r="C249" s="292" t="s">
        <v>1196</v>
      </c>
      <c r="D249" s="291" t="s">
        <v>8</v>
      </c>
      <c r="E249" s="293" t="n">
        <v>7</v>
      </c>
      <c r="F249" s="291" t="n">
        <v>3.6</v>
      </c>
      <c r="G249" s="291" t="n">
        <v>25.2</v>
      </c>
      <c r="H249" s="291" t="n">
        <v>25.2</v>
      </c>
      <c r="I249" s="294" t="n">
        <v>0.0001</v>
      </c>
      <c r="J249" s="295" t="n">
        <v>200175.2</v>
      </c>
      <c r="K249" s="294" t="n">
        <v>0.9968</v>
      </c>
    </row>
    <row r="250" customFormat="false" ht="15" hidden="false" customHeight="false" outlineLevel="0" collapsed="false">
      <c r="A250" s="291" t="n">
        <v>4720</v>
      </c>
      <c r="B250" s="291" t="s">
        <v>431</v>
      </c>
      <c r="C250" s="292" t="s">
        <v>1799</v>
      </c>
      <c r="D250" s="291" t="s">
        <v>469</v>
      </c>
      <c r="E250" s="293" t="n">
        <v>0.2226219</v>
      </c>
      <c r="F250" s="291" t="n">
        <v>109.33</v>
      </c>
      <c r="G250" s="291" t="n">
        <v>24.34</v>
      </c>
      <c r="H250" s="291" t="n">
        <v>24.34</v>
      </c>
      <c r="I250" s="294" t="n">
        <v>0.0001</v>
      </c>
      <c r="J250" s="295" t="n">
        <v>200199.54</v>
      </c>
      <c r="K250" s="294" t="n">
        <v>0.9969</v>
      </c>
    </row>
    <row r="251" customFormat="false" ht="15" hidden="false" customHeight="false" outlineLevel="0" collapsed="false">
      <c r="A251" s="291" t="n">
        <v>5103</v>
      </c>
      <c r="B251" s="291" t="s">
        <v>431</v>
      </c>
      <c r="C251" s="292" t="s">
        <v>1114</v>
      </c>
      <c r="D251" s="291" t="s">
        <v>8</v>
      </c>
      <c r="E251" s="293" t="n">
        <v>1</v>
      </c>
      <c r="F251" s="291" t="n">
        <v>23.45</v>
      </c>
      <c r="G251" s="291" t="n">
        <v>23.45</v>
      </c>
      <c r="H251" s="291" t="n">
        <v>23.45</v>
      </c>
      <c r="I251" s="294" t="n">
        <v>0.0001</v>
      </c>
      <c r="J251" s="295" t="n">
        <v>200222.99</v>
      </c>
      <c r="K251" s="294" t="n">
        <v>0.997</v>
      </c>
    </row>
    <row r="252" customFormat="false" ht="15" hidden="false" customHeight="false" outlineLevel="0" collapsed="false">
      <c r="A252" s="291" t="s">
        <v>1800</v>
      </c>
      <c r="B252" s="291" t="s">
        <v>427</v>
      </c>
      <c r="C252" s="292" t="s">
        <v>1801</v>
      </c>
      <c r="D252" s="291" t="s">
        <v>1582</v>
      </c>
      <c r="E252" s="293" t="n">
        <v>29.466666</v>
      </c>
      <c r="F252" s="291" t="n">
        <v>0.78</v>
      </c>
      <c r="G252" s="291" t="n">
        <v>22.98</v>
      </c>
      <c r="H252" s="291" t="n">
        <v>22.98</v>
      </c>
      <c r="I252" s="294" t="n">
        <v>0.0001</v>
      </c>
      <c r="J252" s="295" t="n">
        <v>200245.97</v>
      </c>
      <c r="K252" s="294" t="n">
        <v>0.9971</v>
      </c>
    </row>
    <row r="253" customFormat="false" ht="15" hidden="false" customHeight="false" outlineLevel="0" collapsed="false">
      <c r="A253" s="291" t="s">
        <v>1802</v>
      </c>
      <c r="B253" s="291" t="s">
        <v>427</v>
      </c>
      <c r="C253" s="292" t="s">
        <v>1803</v>
      </c>
      <c r="D253" s="291" t="s">
        <v>1582</v>
      </c>
      <c r="E253" s="293" t="n">
        <v>29.466666</v>
      </c>
      <c r="F253" s="291" t="n">
        <v>0.78</v>
      </c>
      <c r="G253" s="291" t="n">
        <v>22.98</v>
      </c>
      <c r="H253" s="291" t="n">
        <v>22.98</v>
      </c>
      <c r="I253" s="294" t="n">
        <v>0.0001</v>
      </c>
      <c r="J253" s="295" t="n">
        <v>200268.96</v>
      </c>
      <c r="K253" s="294" t="n">
        <v>0.9972</v>
      </c>
    </row>
    <row r="254" customFormat="false" ht="15" hidden="false" customHeight="false" outlineLevel="0" collapsed="false">
      <c r="A254" s="291" t="n">
        <v>298</v>
      </c>
      <c r="B254" s="291" t="s">
        <v>431</v>
      </c>
      <c r="C254" s="292" t="s">
        <v>1804</v>
      </c>
      <c r="D254" s="291" t="s">
        <v>8</v>
      </c>
      <c r="E254" s="293" t="n">
        <v>8.639968</v>
      </c>
      <c r="F254" s="291" t="n">
        <v>2.65</v>
      </c>
      <c r="G254" s="291" t="n">
        <v>22.9</v>
      </c>
      <c r="H254" s="291" t="n">
        <v>22.9</v>
      </c>
      <c r="I254" s="294" t="n">
        <v>0.0001</v>
      </c>
      <c r="J254" s="295" t="n">
        <v>200291.85</v>
      </c>
      <c r="K254" s="294" t="n">
        <v>0.9974</v>
      </c>
    </row>
    <row r="255" customFormat="false" ht="15" hidden="false" customHeight="false" outlineLevel="0" collapsed="false">
      <c r="A255" s="291" t="n">
        <v>20046</v>
      </c>
      <c r="B255" s="291" t="s">
        <v>431</v>
      </c>
      <c r="C255" s="292" t="s">
        <v>1805</v>
      </c>
      <c r="D255" s="291" t="s">
        <v>8</v>
      </c>
      <c r="E255" s="293" t="n">
        <v>0.998656</v>
      </c>
      <c r="F255" s="291" t="n">
        <v>22.9</v>
      </c>
      <c r="G255" s="291" t="n">
        <v>22.87</v>
      </c>
      <c r="H255" s="291" t="n">
        <v>22.87</v>
      </c>
      <c r="I255" s="294" t="n">
        <v>0.0001</v>
      </c>
      <c r="J255" s="295" t="n">
        <v>200314.72</v>
      </c>
      <c r="K255" s="294" t="n">
        <v>0.9975</v>
      </c>
    </row>
    <row r="256" customFormat="false" ht="15" hidden="false" customHeight="false" outlineLevel="0" collapsed="false">
      <c r="A256" s="291" t="n">
        <v>3662</v>
      </c>
      <c r="B256" s="291" t="s">
        <v>431</v>
      </c>
      <c r="C256" s="292" t="s">
        <v>1186</v>
      </c>
      <c r="D256" s="291" t="s">
        <v>8</v>
      </c>
      <c r="E256" s="293" t="n">
        <v>2</v>
      </c>
      <c r="F256" s="291" t="n">
        <v>11.03</v>
      </c>
      <c r="G256" s="291" t="n">
        <v>22.06</v>
      </c>
      <c r="H256" s="291" t="n">
        <v>22.06</v>
      </c>
      <c r="I256" s="294" t="n">
        <v>0.0001</v>
      </c>
      <c r="J256" s="295" t="n">
        <v>200336.78</v>
      </c>
      <c r="K256" s="294" t="n">
        <v>0.9976</v>
      </c>
    </row>
    <row r="257" customFormat="false" ht="15" hidden="false" customHeight="false" outlineLevel="0" collapsed="false">
      <c r="A257" s="291" t="s">
        <v>1806</v>
      </c>
      <c r="B257" s="291" t="s">
        <v>427</v>
      </c>
      <c r="C257" s="292" t="s">
        <v>1807</v>
      </c>
      <c r="D257" s="291" t="s">
        <v>1582</v>
      </c>
      <c r="E257" s="293" t="n">
        <v>93.2647205</v>
      </c>
      <c r="F257" s="291" t="n">
        <v>0.23</v>
      </c>
      <c r="G257" s="291" t="n">
        <v>21.45</v>
      </c>
      <c r="H257" s="291" t="n">
        <v>21.45</v>
      </c>
      <c r="I257" s="294" t="n">
        <v>0.0001</v>
      </c>
      <c r="J257" s="295" t="n">
        <v>200358.23</v>
      </c>
      <c r="K257" s="294" t="n">
        <v>0.9977</v>
      </c>
    </row>
    <row r="258" customFormat="false" ht="15" hidden="false" customHeight="false" outlineLevel="0" collapsed="false">
      <c r="A258" s="291" t="n">
        <v>36522</v>
      </c>
      <c r="B258" s="291" t="s">
        <v>431</v>
      </c>
      <c r="C258" s="292" t="s">
        <v>1808</v>
      </c>
      <c r="D258" s="291" t="s">
        <v>8</v>
      </c>
      <c r="E258" s="293" t="n">
        <v>0.0002751</v>
      </c>
      <c r="F258" s="295" t="n">
        <v>77937.33</v>
      </c>
      <c r="G258" s="291" t="n">
        <v>21.44</v>
      </c>
      <c r="H258" s="291" t="n">
        <v>21.44</v>
      </c>
      <c r="I258" s="294" t="n">
        <v>0.0001</v>
      </c>
      <c r="J258" s="295" t="n">
        <v>200379.67</v>
      </c>
      <c r="K258" s="294" t="n">
        <v>0.9978</v>
      </c>
    </row>
    <row r="259" customFormat="false" ht="15" hidden="false" customHeight="false" outlineLevel="0" collapsed="false">
      <c r="A259" s="291" t="s">
        <v>1809</v>
      </c>
      <c r="B259" s="291" t="s">
        <v>427</v>
      </c>
      <c r="C259" s="292" t="s">
        <v>1810</v>
      </c>
      <c r="D259" s="291" t="s">
        <v>1582</v>
      </c>
      <c r="E259" s="293" t="n">
        <v>19.4961107</v>
      </c>
      <c r="F259" s="291" t="n">
        <v>1.09</v>
      </c>
      <c r="G259" s="291" t="n">
        <v>21.25</v>
      </c>
      <c r="H259" s="291" t="n">
        <v>21.25</v>
      </c>
      <c r="I259" s="294" t="n">
        <v>0.0001</v>
      </c>
      <c r="J259" s="295" t="n">
        <v>200400.92</v>
      </c>
      <c r="K259" s="294" t="n">
        <v>0.9979</v>
      </c>
    </row>
    <row r="260" customFormat="false" ht="15" hidden="false" customHeight="false" outlineLevel="0" collapsed="false">
      <c r="A260" s="291" t="s">
        <v>1811</v>
      </c>
      <c r="B260" s="291" t="s">
        <v>427</v>
      </c>
      <c r="C260" s="292" t="s">
        <v>1812</v>
      </c>
      <c r="D260" s="291" t="s">
        <v>1582</v>
      </c>
      <c r="E260" s="293" t="n">
        <v>37.8601964</v>
      </c>
      <c r="F260" s="291" t="n">
        <v>0.56</v>
      </c>
      <c r="G260" s="291" t="n">
        <v>21.2</v>
      </c>
      <c r="H260" s="291" t="n">
        <v>21.2</v>
      </c>
      <c r="I260" s="294" t="n">
        <v>0.0001</v>
      </c>
      <c r="J260" s="295" t="n">
        <v>200422.12</v>
      </c>
      <c r="K260" s="294" t="n">
        <v>0.998</v>
      </c>
    </row>
    <row r="261" customFormat="false" ht="15" hidden="false" customHeight="false" outlineLevel="0" collapsed="false">
      <c r="A261" s="291" t="n">
        <v>20177</v>
      </c>
      <c r="B261" s="291" t="s">
        <v>431</v>
      </c>
      <c r="C261" s="292" t="s">
        <v>1813</v>
      </c>
      <c r="D261" s="291" t="s">
        <v>8</v>
      </c>
      <c r="E261" s="293" t="n">
        <v>0.540496</v>
      </c>
      <c r="F261" s="291" t="n">
        <v>37.8</v>
      </c>
      <c r="G261" s="291" t="n">
        <v>20.43</v>
      </c>
      <c r="H261" s="291" t="n">
        <v>20.43</v>
      </c>
      <c r="I261" s="294" t="n">
        <v>0.0001</v>
      </c>
      <c r="J261" s="295" t="n">
        <v>200442.55</v>
      </c>
      <c r="K261" s="294" t="n">
        <v>0.9981</v>
      </c>
    </row>
    <row r="262" customFormat="false" ht="15" hidden="false" customHeight="false" outlineLevel="0" collapsed="false">
      <c r="A262" s="291" t="n">
        <v>3516</v>
      </c>
      <c r="B262" s="291" t="s">
        <v>431</v>
      </c>
      <c r="C262" s="292" t="s">
        <v>1170</v>
      </c>
      <c r="D262" s="291" t="s">
        <v>8</v>
      </c>
      <c r="E262" s="293" t="n">
        <v>15</v>
      </c>
      <c r="F262" s="291" t="n">
        <v>1.31</v>
      </c>
      <c r="G262" s="291" t="n">
        <v>19.65</v>
      </c>
      <c r="H262" s="291" t="n">
        <v>19.65</v>
      </c>
      <c r="I262" s="294" t="n">
        <v>0.0001</v>
      </c>
      <c r="J262" s="295" t="n">
        <v>200462.2</v>
      </c>
      <c r="K262" s="294" t="n">
        <v>0.9982</v>
      </c>
    </row>
    <row r="263" customFormat="false" ht="15" hidden="false" customHeight="false" outlineLevel="0" collapsed="false">
      <c r="A263" s="291" t="n">
        <v>39017</v>
      </c>
      <c r="B263" s="291" t="s">
        <v>431</v>
      </c>
      <c r="C263" s="292" t="s">
        <v>602</v>
      </c>
      <c r="D263" s="291" t="s">
        <v>8</v>
      </c>
      <c r="E263" s="293" t="n">
        <v>94.12635</v>
      </c>
      <c r="F263" s="291" t="n">
        <v>0.19</v>
      </c>
      <c r="G263" s="291" t="n">
        <v>17.88</v>
      </c>
      <c r="H263" s="291" t="n">
        <v>17.88</v>
      </c>
      <c r="I263" s="294" t="n">
        <v>0.0001</v>
      </c>
      <c r="J263" s="295" t="n">
        <v>200480.09</v>
      </c>
      <c r="K263" s="294" t="n">
        <v>0.9983</v>
      </c>
    </row>
    <row r="264" customFormat="false" ht="15" hidden="false" customHeight="false" outlineLevel="0" collapsed="false">
      <c r="A264" s="291" t="s">
        <v>1814</v>
      </c>
      <c r="B264" s="291" t="s">
        <v>427</v>
      </c>
      <c r="C264" s="292" t="s">
        <v>1815</v>
      </c>
      <c r="D264" s="291" t="s">
        <v>1582</v>
      </c>
      <c r="E264" s="293" t="n">
        <v>38.8295223</v>
      </c>
      <c r="F264" s="291" t="n">
        <v>0.45</v>
      </c>
      <c r="G264" s="291" t="n">
        <v>17.47</v>
      </c>
      <c r="H264" s="291" t="n">
        <v>17.47</v>
      </c>
      <c r="I264" s="294" t="n">
        <v>0.0001</v>
      </c>
      <c r="J264" s="295" t="n">
        <v>200497.56</v>
      </c>
      <c r="K264" s="294" t="n">
        <v>0.9984</v>
      </c>
    </row>
    <row r="265" customFormat="false" ht="15" hidden="false" customHeight="false" outlineLevel="0" collapsed="false">
      <c r="A265" s="291" t="s">
        <v>1816</v>
      </c>
      <c r="B265" s="291" t="s">
        <v>427</v>
      </c>
      <c r="C265" s="292" t="s">
        <v>868</v>
      </c>
      <c r="D265" s="291" t="s">
        <v>479</v>
      </c>
      <c r="E265" s="293" t="n">
        <v>10.3075</v>
      </c>
      <c r="F265" s="291" t="n">
        <v>1.68</v>
      </c>
      <c r="G265" s="291" t="n">
        <v>17.32</v>
      </c>
      <c r="H265" s="291" t="n">
        <v>17.32</v>
      </c>
      <c r="I265" s="294" t="n">
        <v>0.0001</v>
      </c>
      <c r="J265" s="295" t="n">
        <v>200514.88</v>
      </c>
      <c r="K265" s="294" t="n">
        <v>0.9985</v>
      </c>
    </row>
    <row r="266" customFormat="false" ht="15" hidden="false" customHeight="false" outlineLevel="0" collapsed="false">
      <c r="A266" s="291" t="s">
        <v>1817</v>
      </c>
      <c r="B266" s="291" t="s">
        <v>427</v>
      </c>
      <c r="C266" s="292" t="s">
        <v>1403</v>
      </c>
      <c r="D266" s="291" t="s">
        <v>682</v>
      </c>
      <c r="E266" s="293" t="n">
        <v>28</v>
      </c>
      <c r="F266" s="291" t="n">
        <v>0.61</v>
      </c>
      <c r="G266" s="291" t="n">
        <v>17.08</v>
      </c>
      <c r="H266" s="291" t="n">
        <v>17.08</v>
      </c>
      <c r="I266" s="294" t="n">
        <v>0.0001</v>
      </c>
      <c r="J266" s="295" t="n">
        <v>200531.96</v>
      </c>
      <c r="K266" s="294" t="n">
        <v>0.9985</v>
      </c>
    </row>
    <row r="267" customFormat="false" ht="15" hidden="false" customHeight="false" outlineLevel="0" collapsed="false">
      <c r="A267" s="291" t="s">
        <v>1818</v>
      </c>
      <c r="B267" s="291" t="s">
        <v>427</v>
      </c>
      <c r="C267" s="292" t="s">
        <v>1819</v>
      </c>
      <c r="D267" s="291" t="s">
        <v>1582</v>
      </c>
      <c r="E267" s="293" t="n">
        <v>78.4</v>
      </c>
      <c r="F267" s="291" t="n">
        <v>0.21</v>
      </c>
      <c r="G267" s="291" t="n">
        <v>16.46</v>
      </c>
      <c r="H267" s="291" t="n">
        <v>16.46</v>
      </c>
      <c r="I267" s="294" t="n">
        <v>0.0001</v>
      </c>
      <c r="J267" s="295" t="n">
        <v>200548.42</v>
      </c>
      <c r="K267" s="294" t="n">
        <v>0.9986</v>
      </c>
    </row>
    <row r="268" customFormat="false" ht="15" hidden="false" customHeight="false" outlineLevel="0" collapsed="false">
      <c r="A268" s="291" t="s">
        <v>1820</v>
      </c>
      <c r="B268" s="291" t="s">
        <v>427</v>
      </c>
      <c r="C268" s="292" t="s">
        <v>1821</v>
      </c>
      <c r="D268" s="291" t="s">
        <v>1582</v>
      </c>
      <c r="E268" s="293" t="n">
        <v>99.98</v>
      </c>
      <c r="F268" s="291" t="n">
        <v>0.16</v>
      </c>
      <c r="G268" s="291" t="n">
        <v>16</v>
      </c>
      <c r="H268" s="291" t="n">
        <v>16</v>
      </c>
      <c r="I268" s="294" t="n">
        <v>0.0001</v>
      </c>
      <c r="J268" s="295" t="n">
        <v>200564.42</v>
      </c>
      <c r="K268" s="294" t="n">
        <v>0.9987</v>
      </c>
    </row>
    <row r="269" customFormat="false" ht="15" hidden="false" customHeight="false" outlineLevel="0" collapsed="false">
      <c r="A269" s="291" t="n">
        <v>6146</v>
      </c>
      <c r="B269" s="291" t="s">
        <v>431</v>
      </c>
      <c r="C269" s="292" t="s">
        <v>1822</v>
      </c>
      <c r="D269" s="291" t="s">
        <v>8</v>
      </c>
      <c r="E269" s="293" t="n">
        <v>1</v>
      </c>
      <c r="F269" s="291" t="n">
        <v>15.99</v>
      </c>
      <c r="G269" s="291" t="n">
        <v>15.99</v>
      </c>
      <c r="H269" s="291" t="n">
        <v>15.99</v>
      </c>
      <c r="I269" s="294" t="n">
        <v>0.0001</v>
      </c>
      <c r="J269" s="295" t="n">
        <v>200580.41</v>
      </c>
      <c r="K269" s="294" t="n">
        <v>0.9988</v>
      </c>
    </row>
    <row r="270" customFormat="false" ht="15" hidden="false" customHeight="false" outlineLevel="0" collapsed="false">
      <c r="A270" s="291" t="s">
        <v>1823</v>
      </c>
      <c r="B270" s="291" t="s">
        <v>427</v>
      </c>
      <c r="C270" s="292" t="s">
        <v>1824</v>
      </c>
      <c r="D270" s="291" t="s">
        <v>1582</v>
      </c>
      <c r="E270" s="293" t="n">
        <v>29.466666</v>
      </c>
      <c r="F270" s="291" t="n">
        <v>0.54</v>
      </c>
      <c r="G270" s="291" t="n">
        <v>15.91</v>
      </c>
      <c r="H270" s="291" t="n">
        <v>15.91</v>
      </c>
      <c r="I270" s="294" t="n">
        <v>0.0001</v>
      </c>
      <c r="J270" s="295" t="n">
        <v>200596.32</v>
      </c>
      <c r="K270" s="294" t="n">
        <v>0.9989</v>
      </c>
    </row>
    <row r="271" customFormat="false" ht="15" hidden="false" customHeight="false" outlineLevel="0" collapsed="false">
      <c r="A271" s="291" t="s">
        <v>1825</v>
      </c>
      <c r="B271" s="291" t="s">
        <v>427</v>
      </c>
      <c r="C271" s="292" t="s">
        <v>1826</v>
      </c>
      <c r="D271" s="291" t="s">
        <v>1582</v>
      </c>
      <c r="E271" s="293" t="n">
        <v>91.7182576</v>
      </c>
      <c r="F271" s="291" t="n">
        <v>0.16</v>
      </c>
      <c r="G271" s="291" t="n">
        <v>14.67</v>
      </c>
      <c r="H271" s="291" t="n">
        <v>14.67</v>
      </c>
      <c r="I271" s="294" t="n">
        <v>0.0001</v>
      </c>
      <c r="J271" s="295" t="n">
        <v>200611</v>
      </c>
      <c r="K271" s="294" t="n">
        <v>0.9989</v>
      </c>
    </row>
    <row r="272" customFormat="false" ht="15" hidden="false" customHeight="false" outlineLevel="0" collapsed="false">
      <c r="A272" s="291" t="s">
        <v>1827</v>
      </c>
      <c r="B272" s="291" t="s">
        <v>427</v>
      </c>
      <c r="C272" s="292" t="s">
        <v>1828</v>
      </c>
      <c r="D272" s="291" t="s">
        <v>479</v>
      </c>
      <c r="E272" s="293" t="n">
        <v>3.268</v>
      </c>
      <c r="F272" s="291" t="n">
        <v>4.49</v>
      </c>
      <c r="G272" s="291" t="n">
        <v>14.67</v>
      </c>
      <c r="H272" s="291" t="n">
        <v>14.67</v>
      </c>
      <c r="I272" s="294" t="n">
        <v>0.0001</v>
      </c>
      <c r="J272" s="295" t="n">
        <v>200625.67</v>
      </c>
      <c r="K272" s="294" t="n">
        <v>0.999</v>
      </c>
    </row>
    <row r="273" customFormat="false" ht="15" hidden="false" customHeight="false" outlineLevel="0" collapsed="false">
      <c r="A273" s="291" t="s">
        <v>1829</v>
      </c>
      <c r="B273" s="291" t="s">
        <v>427</v>
      </c>
      <c r="C273" s="292" t="s">
        <v>1830</v>
      </c>
      <c r="D273" s="291" t="s">
        <v>1582</v>
      </c>
      <c r="E273" s="293" t="n">
        <v>19.4961107</v>
      </c>
      <c r="F273" s="291" t="n">
        <v>0.74</v>
      </c>
      <c r="G273" s="291" t="n">
        <v>14.43</v>
      </c>
      <c r="H273" s="291" t="n">
        <v>14.43</v>
      </c>
      <c r="I273" s="294" t="n">
        <v>0.0001</v>
      </c>
      <c r="J273" s="295" t="n">
        <v>200640.1</v>
      </c>
      <c r="K273" s="294" t="n">
        <v>0.9991</v>
      </c>
    </row>
    <row r="274" customFormat="false" ht="15" hidden="false" customHeight="false" outlineLevel="0" collapsed="false">
      <c r="A274" s="291" t="s">
        <v>1831</v>
      </c>
      <c r="B274" s="291" t="s">
        <v>427</v>
      </c>
      <c r="C274" s="292" t="s">
        <v>943</v>
      </c>
      <c r="D274" s="291" t="s">
        <v>474</v>
      </c>
      <c r="E274" s="293" t="n">
        <v>1.8126</v>
      </c>
      <c r="F274" s="291" t="n">
        <v>7.77</v>
      </c>
      <c r="G274" s="291" t="n">
        <v>14.08</v>
      </c>
      <c r="H274" s="291" t="n">
        <v>14.08</v>
      </c>
      <c r="I274" s="294" t="n">
        <v>0.0001</v>
      </c>
      <c r="J274" s="295" t="n">
        <v>200654.18</v>
      </c>
      <c r="K274" s="294" t="n">
        <v>0.9992</v>
      </c>
    </row>
    <row r="275" customFormat="false" ht="15" hidden="false" customHeight="false" outlineLevel="0" collapsed="false">
      <c r="A275" s="291" t="s">
        <v>1832</v>
      </c>
      <c r="B275" s="291" t="s">
        <v>427</v>
      </c>
      <c r="C275" s="292" t="s">
        <v>1833</v>
      </c>
      <c r="D275" s="291" t="s">
        <v>682</v>
      </c>
      <c r="E275" s="293" t="n">
        <v>95.28288</v>
      </c>
      <c r="F275" s="291" t="n">
        <v>0.14</v>
      </c>
      <c r="G275" s="291" t="n">
        <v>13.34</v>
      </c>
      <c r="H275" s="291" t="n">
        <v>13.34</v>
      </c>
      <c r="I275" s="294" t="n">
        <v>0.0001</v>
      </c>
      <c r="J275" s="295" t="n">
        <v>200667.52</v>
      </c>
      <c r="K275" s="294" t="n">
        <v>0.9992</v>
      </c>
    </row>
    <row r="276" customFormat="false" ht="15" hidden="false" customHeight="false" outlineLevel="0" collapsed="false">
      <c r="A276" s="291" t="n">
        <v>7137</v>
      </c>
      <c r="B276" s="291" t="s">
        <v>431</v>
      </c>
      <c r="C276" s="292" t="s">
        <v>1241</v>
      </c>
      <c r="D276" s="291" t="s">
        <v>8</v>
      </c>
      <c r="E276" s="293" t="n">
        <v>1</v>
      </c>
      <c r="F276" s="291" t="n">
        <v>12.98</v>
      </c>
      <c r="G276" s="291" t="n">
        <v>12.98</v>
      </c>
      <c r="H276" s="291" t="n">
        <v>12.98</v>
      </c>
      <c r="I276" s="294" t="n">
        <v>0.0001</v>
      </c>
      <c r="J276" s="295" t="n">
        <v>200680.5</v>
      </c>
      <c r="K276" s="294" t="n">
        <v>0.9993</v>
      </c>
    </row>
    <row r="277" customFormat="false" ht="15" hidden="false" customHeight="false" outlineLevel="0" collapsed="false">
      <c r="A277" s="291" t="n">
        <v>7139</v>
      </c>
      <c r="B277" s="291" t="s">
        <v>431</v>
      </c>
      <c r="C277" s="292" t="s">
        <v>1237</v>
      </c>
      <c r="D277" s="291" t="s">
        <v>8</v>
      </c>
      <c r="E277" s="293" t="n">
        <v>7</v>
      </c>
      <c r="F277" s="291" t="n">
        <v>1.83</v>
      </c>
      <c r="G277" s="291" t="n">
        <v>12.81</v>
      </c>
      <c r="H277" s="291" t="n">
        <v>12.81</v>
      </c>
      <c r="I277" s="294" t="n">
        <v>0.0001</v>
      </c>
      <c r="J277" s="295" t="n">
        <v>200693.31</v>
      </c>
      <c r="K277" s="294" t="n">
        <v>0.9993</v>
      </c>
    </row>
    <row r="278" customFormat="false" ht="15" hidden="false" customHeight="false" outlineLevel="0" collapsed="false">
      <c r="A278" s="291" t="n">
        <v>3904</v>
      </c>
      <c r="B278" s="291" t="s">
        <v>431</v>
      </c>
      <c r="C278" s="292" t="s">
        <v>1254</v>
      </c>
      <c r="D278" s="291" t="s">
        <v>8</v>
      </c>
      <c r="E278" s="293" t="n">
        <v>11</v>
      </c>
      <c r="F278" s="291" t="n">
        <v>1.16</v>
      </c>
      <c r="G278" s="291" t="n">
        <v>12.76</v>
      </c>
      <c r="H278" s="291" t="n">
        <v>12.76</v>
      </c>
      <c r="I278" s="294" t="n">
        <v>0.0001</v>
      </c>
      <c r="J278" s="295" t="n">
        <v>200706.07</v>
      </c>
      <c r="K278" s="294" t="n">
        <v>0.9994</v>
      </c>
    </row>
    <row r="279" customFormat="false" ht="15" hidden="false" customHeight="false" outlineLevel="0" collapsed="false">
      <c r="A279" s="291" t="n">
        <v>3526</v>
      </c>
      <c r="B279" s="291" t="s">
        <v>431</v>
      </c>
      <c r="C279" s="292" t="s">
        <v>1182</v>
      </c>
      <c r="D279" s="291" t="s">
        <v>8</v>
      </c>
      <c r="E279" s="293" t="n">
        <v>4</v>
      </c>
      <c r="F279" s="291" t="n">
        <v>3.13</v>
      </c>
      <c r="G279" s="291" t="n">
        <v>12.52</v>
      </c>
      <c r="H279" s="291" t="n">
        <v>12.52</v>
      </c>
      <c r="I279" s="294" t="n">
        <v>0.0001</v>
      </c>
      <c r="J279" s="295" t="n">
        <v>200718.59</v>
      </c>
      <c r="K279" s="294" t="n">
        <v>0.9995</v>
      </c>
    </row>
    <row r="280" customFormat="false" ht="15" hidden="false" customHeight="false" outlineLevel="0" collapsed="false">
      <c r="A280" s="291" t="s">
        <v>1834</v>
      </c>
      <c r="B280" s="291" t="s">
        <v>427</v>
      </c>
      <c r="C280" s="292" t="s">
        <v>939</v>
      </c>
      <c r="D280" s="291" t="s">
        <v>474</v>
      </c>
      <c r="E280" s="293" t="n">
        <v>4.5633</v>
      </c>
      <c r="F280" s="291" t="n">
        <v>2.74</v>
      </c>
      <c r="G280" s="291" t="n">
        <v>12.5</v>
      </c>
      <c r="H280" s="291" t="n">
        <v>12.5</v>
      </c>
      <c r="I280" s="294" t="n">
        <v>0.0001</v>
      </c>
      <c r="J280" s="295" t="n">
        <v>200731.09</v>
      </c>
      <c r="K280" s="294" t="n">
        <v>0.9995</v>
      </c>
    </row>
    <row r="281" customFormat="false" ht="15" hidden="false" customHeight="false" outlineLevel="0" collapsed="false">
      <c r="A281" s="291" t="s">
        <v>1835</v>
      </c>
      <c r="B281" s="291" t="s">
        <v>427</v>
      </c>
      <c r="C281" s="292" t="s">
        <v>502</v>
      </c>
      <c r="D281" s="291" t="s">
        <v>479</v>
      </c>
      <c r="E281" s="293" t="n">
        <v>0.6546</v>
      </c>
      <c r="F281" s="291" t="n">
        <v>18.76</v>
      </c>
      <c r="G281" s="291" t="n">
        <v>12.28</v>
      </c>
      <c r="H281" s="291" t="n">
        <v>12.28</v>
      </c>
      <c r="I281" s="294" t="n">
        <v>0.0001</v>
      </c>
      <c r="J281" s="295" t="n">
        <v>200743.37</v>
      </c>
      <c r="K281" s="294" t="n">
        <v>0.9996</v>
      </c>
    </row>
    <row r="282" customFormat="false" ht="15" hidden="false" customHeight="false" outlineLevel="0" collapsed="false">
      <c r="A282" s="291" t="n">
        <v>43483</v>
      </c>
      <c r="B282" s="291" t="s">
        <v>431</v>
      </c>
      <c r="C282" s="292" t="s">
        <v>1836</v>
      </c>
      <c r="D282" s="291" t="s">
        <v>526</v>
      </c>
      <c r="E282" s="293" t="n">
        <v>9.49273</v>
      </c>
      <c r="F282" s="291" t="n">
        <v>1.26</v>
      </c>
      <c r="G282" s="291" t="n">
        <v>11.96</v>
      </c>
      <c r="H282" s="291" t="n">
        <v>11.96</v>
      </c>
      <c r="I282" s="294" t="n">
        <v>0.0001</v>
      </c>
      <c r="J282" s="295" t="n">
        <v>200755.33</v>
      </c>
      <c r="K282" s="294" t="n">
        <v>0.9997</v>
      </c>
    </row>
    <row r="283" customFormat="false" ht="15" hidden="false" customHeight="false" outlineLevel="0" collapsed="false">
      <c r="A283" s="291" t="n">
        <v>4222</v>
      </c>
      <c r="B283" s="291" t="s">
        <v>431</v>
      </c>
      <c r="C283" s="292" t="s">
        <v>1837</v>
      </c>
      <c r="D283" s="291" t="s">
        <v>822</v>
      </c>
      <c r="E283" s="293" t="n">
        <v>1.6332309</v>
      </c>
      <c r="F283" s="291" t="n">
        <v>6.92</v>
      </c>
      <c r="G283" s="291" t="n">
        <v>11.3</v>
      </c>
      <c r="H283" s="291" t="n">
        <v>11.3</v>
      </c>
      <c r="I283" s="294" t="n">
        <v>0.0001</v>
      </c>
      <c r="J283" s="295" t="n">
        <v>200766.64</v>
      </c>
      <c r="K283" s="294" t="n">
        <v>0.9997</v>
      </c>
    </row>
    <row r="284" customFormat="false" ht="15" hidden="false" customHeight="false" outlineLevel="0" collapsed="false">
      <c r="A284" s="291" t="n">
        <v>44499</v>
      </c>
      <c r="B284" s="291" t="s">
        <v>431</v>
      </c>
      <c r="C284" s="292" t="s">
        <v>1838</v>
      </c>
      <c r="D284" s="291" t="s">
        <v>526</v>
      </c>
      <c r="E284" s="293" t="n">
        <v>0.8478657</v>
      </c>
      <c r="F284" s="291" t="n">
        <v>12.88</v>
      </c>
      <c r="G284" s="291" t="n">
        <v>10.92</v>
      </c>
      <c r="H284" s="291" t="n">
        <v>10.92</v>
      </c>
      <c r="I284" s="294" t="n">
        <v>0.0001</v>
      </c>
      <c r="J284" s="295" t="n">
        <v>200777.56</v>
      </c>
      <c r="K284" s="294" t="n">
        <v>0.9998</v>
      </c>
    </row>
    <row r="285" customFormat="false" ht="15" hidden="false" customHeight="false" outlineLevel="0" collapsed="false">
      <c r="A285" s="291" t="s">
        <v>1839</v>
      </c>
      <c r="B285" s="291" t="s">
        <v>427</v>
      </c>
      <c r="C285" s="292" t="s">
        <v>1840</v>
      </c>
      <c r="D285" s="291" t="s">
        <v>1582</v>
      </c>
      <c r="E285" s="293" t="n">
        <v>29.466666</v>
      </c>
      <c r="F285" s="291" t="n">
        <v>0.37</v>
      </c>
      <c r="G285" s="291" t="n">
        <v>10.9</v>
      </c>
      <c r="H285" s="291" t="n">
        <v>10.9</v>
      </c>
      <c r="I285" s="294" t="n">
        <v>0.0001</v>
      </c>
      <c r="J285" s="295" t="n">
        <v>200788.46</v>
      </c>
      <c r="K285" s="294" t="n">
        <v>0.9998</v>
      </c>
    </row>
    <row r="286" customFormat="false" ht="15" hidden="false" customHeight="false" outlineLevel="0" collapsed="false">
      <c r="A286" s="291" t="s">
        <v>1841</v>
      </c>
      <c r="B286" s="291" t="s">
        <v>427</v>
      </c>
      <c r="C286" s="292" t="s">
        <v>1390</v>
      </c>
      <c r="D286" s="291" t="s">
        <v>677</v>
      </c>
      <c r="E286" s="293" t="n">
        <v>3.8712</v>
      </c>
      <c r="F286" s="291" t="n">
        <v>2.76</v>
      </c>
      <c r="G286" s="291" t="n">
        <v>10.68</v>
      </c>
      <c r="H286" s="291" t="n">
        <v>10.68</v>
      </c>
      <c r="I286" s="294" t="n">
        <v>0.0001</v>
      </c>
      <c r="J286" s="295" t="n">
        <v>200799.14</v>
      </c>
      <c r="K286" s="294" t="n">
        <v>0.9999</v>
      </c>
    </row>
    <row r="287" customFormat="false" ht="15" hidden="false" customHeight="false" outlineLevel="0" collapsed="false">
      <c r="A287" s="291" t="n">
        <v>1574</v>
      </c>
      <c r="B287" s="291" t="s">
        <v>431</v>
      </c>
      <c r="C287" s="292" t="s">
        <v>1275</v>
      </c>
      <c r="D287" s="291" t="s">
        <v>8</v>
      </c>
      <c r="E287" s="293" t="n">
        <v>6</v>
      </c>
      <c r="F287" s="291" t="n">
        <v>1.71</v>
      </c>
      <c r="G287" s="291" t="n">
        <v>10.26</v>
      </c>
      <c r="H287" s="291" t="n">
        <v>10.26</v>
      </c>
      <c r="I287" s="294" t="n">
        <v>0.0001</v>
      </c>
      <c r="J287" s="295" t="n">
        <v>200809.4</v>
      </c>
      <c r="K287" s="294" t="n">
        <v>0.9999</v>
      </c>
    </row>
    <row r="288" customFormat="false" ht="15" hidden="false" customHeight="false" outlineLevel="0" collapsed="false">
      <c r="A288" s="291" t="s">
        <v>1842</v>
      </c>
      <c r="B288" s="291" t="s">
        <v>427</v>
      </c>
      <c r="C288" s="292" t="s">
        <v>1843</v>
      </c>
      <c r="D288" s="291" t="s">
        <v>548</v>
      </c>
      <c r="E288" s="293" t="n">
        <v>2</v>
      </c>
      <c r="F288" s="291" t="n">
        <v>4.72</v>
      </c>
      <c r="G288" s="291" t="n">
        <v>9.44</v>
      </c>
      <c r="H288" s="291" t="n">
        <v>9.44</v>
      </c>
      <c r="I288" s="294" t="n">
        <v>0</v>
      </c>
      <c r="J288" s="295" t="n">
        <v>200818.84</v>
      </c>
      <c r="K288" s="294" t="n">
        <v>1</v>
      </c>
    </row>
    <row r="289" customFormat="false" ht="15" hidden="false" customHeight="false" outlineLevel="0" collapsed="false">
      <c r="A289" s="291" t="s">
        <v>1844</v>
      </c>
      <c r="B289" s="291" t="s">
        <v>427</v>
      </c>
      <c r="C289" s="292" t="s">
        <v>703</v>
      </c>
      <c r="D289" s="291" t="s">
        <v>682</v>
      </c>
      <c r="E289" s="293" t="n">
        <v>73.25</v>
      </c>
      <c r="F289" s="291" t="n">
        <v>0.12</v>
      </c>
      <c r="G289" s="291" t="n">
        <v>8.79</v>
      </c>
      <c r="H289" s="291" t="n">
        <v>8.79</v>
      </c>
      <c r="I289" s="294" t="n">
        <v>0</v>
      </c>
      <c r="J289" s="295" t="n">
        <v>200827.63</v>
      </c>
      <c r="K289" s="294" t="n">
        <v>1</v>
      </c>
    </row>
    <row r="290" customFormat="false" ht="15" hidden="false" customHeight="false" outlineLevel="0" collapsed="false">
      <c r="A290" s="291" t="n">
        <v>39813</v>
      </c>
      <c r="B290" s="291" t="s">
        <v>431</v>
      </c>
      <c r="C290" s="292" t="s">
        <v>1845</v>
      </c>
      <c r="D290" s="291" t="s">
        <v>8</v>
      </c>
      <c r="E290" s="293" t="n">
        <v>0.0002751</v>
      </c>
      <c r="F290" s="295" t="n">
        <v>30783.51</v>
      </c>
      <c r="G290" s="291" t="n">
        <v>8.47</v>
      </c>
      <c r="H290" s="291" t="n">
        <v>8.47</v>
      </c>
      <c r="I290" s="294" t="n">
        <v>0</v>
      </c>
      <c r="J290" s="295" t="n">
        <v>200836.1</v>
      </c>
      <c r="K290" s="294" t="n">
        <v>1.0001</v>
      </c>
    </row>
    <row r="291" customFormat="false" ht="15" hidden="false" customHeight="false" outlineLevel="0" collapsed="false">
      <c r="A291" s="291" t="n">
        <v>3897</v>
      </c>
      <c r="B291" s="291" t="s">
        <v>431</v>
      </c>
      <c r="C291" s="292" t="s">
        <v>1191</v>
      </c>
      <c r="D291" s="291" t="s">
        <v>8</v>
      </c>
      <c r="E291" s="293" t="n">
        <v>5</v>
      </c>
      <c r="F291" s="291" t="n">
        <v>1.66</v>
      </c>
      <c r="G291" s="291" t="n">
        <v>8.3</v>
      </c>
      <c r="H291" s="291" t="n">
        <v>8.3</v>
      </c>
      <c r="I291" s="294" t="n">
        <v>0</v>
      </c>
      <c r="J291" s="295" t="n">
        <v>200844.4</v>
      </c>
      <c r="K291" s="294" t="n">
        <v>1.0001</v>
      </c>
    </row>
    <row r="292" customFormat="false" ht="15" hidden="false" customHeight="false" outlineLevel="0" collapsed="false">
      <c r="A292" s="291" t="s">
        <v>1846</v>
      </c>
      <c r="B292" s="291" t="s">
        <v>427</v>
      </c>
      <c r="C292" s="292" t="s">
        <v>1847</v>
      </c>
      <c r="D292" s="291" t="s">
        <v>1582</v>
      </c>
      <c r="E292" s="293" t="n">
        <v>37.8601964</v>
      </c>
      <c r="F292" s="291" t="n">
        <v>0.2</v>
      </c>
      <c r="G292" s="291" t="n">
        <v>7.57</v>
      </c>
      <c r="H292" s="291" t="n">
        <v>7.57</v>
      </c>
      <c r="I292" s="294" t="n">
        <v>0</v>
      </c>
      <c r="J292" s="295" t="n">
        <v>200851.98</v>
      </c>
      <c r="K292" s="294" t="n">
        <v>1.0001</v>
      </c>
    </row>
    <row r="293" customFormat="false" ht="15" hidden="false" customHeight="false" outlineLevel="0" collapsed="false">
      <c r="A293" s="291" t="n">
        <v>10535</v>
      </c>
      <c r="B293" s="291" t="s">
        <v>431</v>
      </c>
      <c r="C293" s="292" t="s">
        <v>1848</v>
      </c>
      <c r="D293" s="291" t="s">
        <v>8</v>
      </c>
      <c r="E293" s="293" t="n">
        <v>0.0013526</v>
      </c>
      <c r="F293" s="295" t="n">
        <v>5475</v>
      </c>
      <c r="G293" s="291" t="n">
        <v>7.41</v>
      </c>
      <c r="H293" s="291" t="n">
        <v>7.41</v>
      </c>
      <c r="I293" s="294" t="n">
        <v>0</v>
      </c>
      <c r="J293" s="295" t="n">
        <v>200859.38</v>
      </c>
      <c r="K293" s="294" t="n">
        <v>1.0002</v>
      </c>
    </row>
    <row r="294" customFormat="false" ht="15" hidden="false" customHeight="false" outlineLevel="0" collapsed="false">
      <c r="A294" s="291" t="n">
        <v>5061</v>
      </c>
      <c r="B294" s="291" t="s">
        <v>431</v>
      </c>
      <c r="C294" s="292" t="s">
        <v>734</v>
      </c>
      <c r="D294" s="291" t="s">
        <v>60</v>
      </c>
      <c r="E294" s="293" t="n">
        <v>0.36842</v>
      </c>
      <c r="F294" s="291" t="n">
        <v>20.1</v>
      </c>
      <c r="G294" s="291" t="n">
        <v>7.41</v>
      </c>
      <c r="H294" s="291" t="n">
        <v>7.41</v>
      </c>
      <c r="I294" s="294" t="n">
        <v>0</v>
      </c>
      <c r="J294" s="295" t="n">
        <v>200866.79</v>
      </c>
      <c r="K294" s="294" t="n">
        <v>1.0002</v>
      </c>
    </row>
    <row r="295" customFormat="false" ht="15" hidden="false" customHeight="false" outlineLevel="0" collapsed="false">
      <c r="A295" s="291" t="s">
        <v>1849</v>
      </c>
      <c r="B295" s="291" t="s">
        <v>427</v>
      </c>
      <c r="C295" s="292" t="s">
        <v>507</v>
      </c>
      <c r="D295" s="291" t="s">
        <v>479</v>
      </c>
      <c r="E295" s="293" t="n">
        <v>0.6546</v>
      </c>
      <c r="F295" s="291" t="n">
        <v>11.28</v>
      </c>
      <c r="G295" s="291" t="n">
        <v>7.38</v>
      </c>
      <c r="H295" s="291" t="n">
        <v>7.38</v>
      </c>
      <c r="I295" s="294" t="n">
        <v>0</v>
      </c>
      <c r="J295" s="295" t="n">
        <v>200874.17</v>
      </c>
      <c r="K295" s="294" t="n">
        <v>1.0003</v>
      </c>
    </row>
    <row r="296" customFormat="false" ht="15" hidden="false" customHeight="false" outlineLevel="0" collapsed="false">
      <c r="A296" s="291" t="n">
        <v>5104</v>
      </c>
      <c r="B296" s="291" t="s">
        <v>431</v>
      </c>
      <c r="C296" s="292" t="s">
        <v>736</v>
      </c>
      <c r="D296" s="291" t="s">
        <v>60</v>
      </c>
      <c r="E296" s="293" t="n">
        <v>0.068016</v>
      </c>
      <c r="F296" s="291" t="n">
        <v>100.92</v>
      </c>
      <c r="G296" s="291" t="n">
        <v>6.86</v>
      </c>
      <c r="H296" s="291" t="n">
        <v>6.86</v>
      </c>
      <c r="I296" s="294" t="n">
        <v>0</v>
      </c>
      <c r="J296" s="295" t="n">
        <v>200881.03</v>
      </c>
      <c r="K296" s="294" t="n">
        <v>1.0003</v>
      </c>
    </row>
    <row r="297" customFormat="false" ht="15" hidden="false" customHeight="false" outlineLevel="0" collapsed="false">
      <c r="A297" s="291" t="s">
        <v>1850</v>
      </c>
      <c r="B297" s="291" t="s">
        <v>427</v>
      </c>
      <c r="C297" s="292" t="s">
        <v>1851</v>
      </c>
      <c r="D297" s="291" t="s">
        <v>1582</v>
      </c>
      <c r="E297" s="293" t="n">
        <v>38.9922217</v>
      </c>
      <c r="F297" s="291" t="n">
        <v>0.16</v>
      </c>
      <c r="G297" s="291" t="n">
        <v>6.24</v>
      </c>
      <c r="H297" s="291" t="n">
        <v>6.24</v>
      </c>
      <c r="I297" s="294" t="n">
        <v>0</v>
      </c>
      <c r="J297" s="295" t="n">
        <v>200887.27</v>
      </c>
      <c r="K297" s="294" t="n">
        <v>1.0003</v>
      </c>
    </row>
    <row r="298" customFormat="false" ht="15" hidden="false" customHeight="false" outlineLevel="0" collapsed="false">
      <c r="A298" s="291" t="s">
        <v>1852</v>
      </c>
      <c r="B298" s="291" t="s">
        <v>427</v>
      </c>
      <c r="C298" s="292" t="s">
        <v>1853</v>
      </c>
      <c r="D298" s="291" t="s">
        <v>1582</v>
      </c>
      <c r="E298" s="293" t="n">
        <v>38.8295223</v>
      </c>
      <c r="F298" s="291" t="n">
        <v>0.16</v>
      </c>
      <c r="G298" s="291" t="n">
        <v>6.21</v>
      </c>
      <c r="H298" s="291" t="n">
        <v>6.21</v>
      </c>
      <c r="I298" s="294" t="n">
        <v>0</v>
      </c>
      <c r="J298" s="295" t="n">
        <v>200893.49</v>
      </c>
      <c r="K298" s="294" t="n">
        <v>1.0003</v>
      </c>
    </row>
    <row r="299" customFormat="false" ht="15" hidden="false" customHeight="false" outlineLevel="0" collapsed="false">
      <c r="A299" s="291" t="n">
        <v>2705</v>
      </c>
      <c r="B299" s="291" t="s">
        <v>431</v>
      </c>
      <c r="C299" s="292" t="s">
        <v>1854</v>
      </c>
      <c r="D299" s="291" t="s">
        <v>1855</v>
      </c>
      <c r="E299" s="293" t="n">
        <v>5.9311258</v>
      </c>
      <c r="F299" s="291" t="n">
        <v>1.04</v>
      </c>
      <c r="G299" s="291" t="n">
        <v>6.17</v>
      </c>
      <c r="H299" s="291" t="n">
        <v>6.17</v>
      </c>
      <c r="I299" s="294" t="n">
        <v>0</v>
      </c>
      <c r="J299" s="295" t="n">
        <v>200899.65</v>
      </c>
      <c r="K299" s="294" t="n">
        <v>1.0004</v>
      </c>
    </row>
    <row r="300" customFormat="false" ht="15" hidden="false" customHeight="false" outlineLevel="0" collapsed="false">
      <c r="A300" s="291" t="n">
        <v>1570</v>
      </c>
      <c r="B300" s="291" t="s">
        <v>431</v>
      </c>
      <c r="C300" s="292" t="s">
        <v>1316</v>
      </c>
      <c r="D300" s="291" t="s">
        <v>8</v>
      </c>
      <c r="E300" s="293" t="n">
        <v>5</v>
      </c>
      <c r="F300" s="291" t="n">
        <v>1.02</v>
      </c>
      <c r="G300" s="291" t="n">
        <v>5.1</v>
      </c>
      <c r="H300" s="291" t="n">
        <v>5.1</v>
      </c>
      <c r="I300" s="294" t="n">
        <v>0</v>
      </c>
      <c r="J300" s="295" t="n">
        <v>200904.75</v>
      </c>
      <c r="K300" s="294" t="n">
        <v>1.0004</v>
      </c>
    </row>
    <row r="301" customFormat="false" ht="15" hidden="false" customHeight="false" outlineLevel="0" collapsed="false">
      <c r="A301" s="291" t="s">
        <v>1856</v>
      </c>
      <c r="B301" s="291" t="s">
        <v>427</v>
      </c>
      <c r="C301" s="292" t="s">
        <v>1857</v>
      </c>
      <c r="D301" s="291" t="s">
        <v>1582</v>
      </c>
      <c r="E301" s="293" t="n">
        <v>45.7565428</v>
      </c>
      <c r="F301" s="291" t="n">
        <v>0.1</v>
      </c>
      <c r="G301" s="291" t="n">
        <v>4.58</v>
      </c>
      <c r="H301" s="291" t="n">
        <v>4.58</v>
      </c>
      <c r="I301" s="294" t="n">
        <v>0</v>
      </c>
      <c r="J301" s="295" t="n">
        <v>200909.33</v>
      </c>
      <c r="K301" s="294" t="n">
        <v>1.0004</v>
      </c>
    </row>
    <row r="302" customFormat="false" ht="15" hidden="false" customHeight="false" outlineLevel="0" collapsed="false">
      <c r="A302" s="291" t="n">
        <v>43459</v>
      </c>
      <c r="B302" s="291" t="s">
        <v>431</v>
      </c>
      <c r="C302" s="292" t="s">
        <v>1858</v>
      </c>
      <c r="D302" s="291" t="s">
        <v>526</v>
      </c>
      <c r="E302" s="293" t="n">
        <v>9.49273</v>
      </c>
      <c r="F302" s="291" t="n">
        <v>0.45</v>
      </c>
      <c r="G302" s="291" t="n">
        <v>4.27</v>
      </c>
      <c r="H302" s="291" t="n">
        <v>4.27</v>
      </c>
      <c r="I302" s="294" t="n">
        <v>0</v>
      </c>
      <c r="J302" s="295" t="n">
        <v>200913.6</v>
      </c>
      <c r="K302" s="294" t="n">
        <v>1.0004</v>
      </c>
    </row>
    <row r="303" customFormat="false" ht="15" hidden="false" customHeight="false" outlineLevel="0" collapsed="false">
      <c r="A303" s="291" t="s">
        <v>1859</v>
      </c>
      <c r="B303" s="291" t="s">
        <v>427</v>
      </c>
      <c r="C303" s="292" t="s">
        <v>1860</v>
      </c>
      <c r="D303" s="291" t="s">
        <v>682</v>
      </c>
      <c r="E303" s="293" t="n">
        <v>17.0148</v>
      </c>
      <c r="F303" s="291" t="n">
        <v>0.25</v>
      </c>
      <c r="G303" s="291" t="n">
        <v>4.25</v>
      </c>
      <c r="H303" s="291" t="n">
        <v>4.25</v>
      </c>
      <c r="I303" s="294" t="n">
        <v>0</v>
      </c>
      <c r="J303" s="295" t="n">
        <v>200917.85</v>
      </c>
      <c r="K303" s="294" t="n">
        <v>1.0005</v>
      </c>
    </row>
    <row r="304" customFormat="false" ht="15" hidden="false" customHeight="false" outlineLevel="0" collapsed="false">
      <c r="A304" s="291" t="s">
        <v>1861</v>
      </c>
      <c r="B304" s="291" t="s">
        <v>427</v>
      </c>
      <c r="C304" s="292" t="s">
        <v>1090</v>
      </c>
      <c r="D304" s="291" t="s">
        <v>479</v>
      </c>
      <c r="E304" s="293" t="n">
        <v>0.07</v>
      </c>
      <c r="F304" s="291" t="n">
        <v>59.19</v>
      </c>
      <c r="G304" s="291" t="n">
        <v>4.14</v>
      </c>
      <c r="H304" s="291" t="n">
        <v>4.14</v>
      </c>
      <c r="I304" s="294" t="n">
        <v>0</v>
      </c>
      <c r="J304" s="295" t="n">
        <v>200922</v>
      </c>
      <c r="K304" s="294" t="n">
        <v>1.0005</v>
      </c>
    </row>
    <row r="305" customFormat="false" ht="15" hidden="false" customHeight="false" outlineLevel="0" collapsed="false">
      <c r="A305" s="291" t="n">
        <v>13458</v>
      </c>
      <c r="B305" s="291" t="s">
        <v>431</v>
      </c>
      <c r="C305" s="292" t="s">
        <v>1862</v>
      </c>
      <c r="D305" s="291" t="s">
        <v>8</v>
      </c>
      <c r="E305" s="293" t="n">
        <v>0.0002913</v>
      </c>
      <c r="F305" s="295" t="n">
        <v>13938.97</v>
      </c>
      <c r="G305" s="291" t="n">
        <v>4.06</v>
      </c>
      <c r="H305" s="291" t="n">
        <v>4.06</v>
      </c>
      <c r="I305" s="294" t="n">
        <v>0</v>
      </c>
      <c r="J305" s="295" t="n">
        <v>200926.06</v>
      </c>
      <c r="K305" s="294" t="n">
        <v>1.0005</v>
      </c>
    </row>
    <row r="306" customFormat="false" ht="15" hidden="false" customHeight="false" outlineLevel="0" collapsed="false">
      <c r="A306" s="291" t="n">
        <v>6141</v>
      </c>
      <c r="B306" s="291" t="s">
        <v>431</v>
      </c>
      <c r="C306" s="292" t="s">
        <v>1863</v>
      </c>
      <c r="D306" s="291" t="s">
        <v>8</v>
      </c>
      <c r="E306" s="293" t="n">
        <v>1</v>
      </c>
      <c r="F306" s="291" t="n">
        <v>4.01</v>
      </c>
      <c r="G306" s="291" t="n">
        <v>4.01</v>
      </c>
      <c r="H306" s="291" t="n">
        <v>4.01</v>
      </c>
      <c r="I306" s="294" t="n">
        <v>0</v>
      </c>
      <c r="J306" s="295" t="n">
        <v>200930.07</v>
      </c>
      <c r="K306" s="294" t="n">
        <v>1.0005</v>
      </c>
    </row>
    <row r="307" customFormat="false" ht="15" hidden="false" customHeight="false" outlineLevel="0" collapsed="false">
      <c r="A307" s="291" t="n">
        <v>3518</v>
      </c>
      <c r="B307" s="291" t="s">
        <v>431</v>
      </c>
      <c r="C307" s="292" t="s">
        <v>1174</v>
      </c>
      <c r="D307" s="291" t="s">
        <v>8</v>
      </c>
      <c r="E307" s="293" t="n">
        <v>1</v>
      </c>
      <c r="F307" s="291" t="n">
        <v>3.9</v>
      </c>
      <c r="G307" s="291" t="n">
        <v>3.9</v>
      </c>
      <c r="H307" s="291" t="n">
        <v>3.9</v>
      </c>
      <c r="I307" s="294" t="n">
        <v>0</v>
      </c>
      <c r="J307" s="295" t="n">
        <v>200933.97</v>
      </c>
      <c r="K307" s="294" t="n">
        <v>1.0005</v>
      </c>
    </row>
    <row r="308" customFormat="false" ht="15" hidden="false" customHeight="false" outlineLevel="0" collapsed="false">
      <c r="A308" s="291" t="n">
        <v>11950</v>
      </c>
      <c r="B308" s="291" t="s">
        <v>431</v>
      </c>
      <c r="C308" s="292" t="s">
        <v>1367</v>
      </c>
      <c r="D308" s="291" t="s">
        <v>8</v>
      </c>
      <c r="E308" s="293" t="n">
        <v>24</v>
      </c>
      <c r="F308" s="291" t="n">
        <v>0.16</v>
      </c>
      <c r="G308" s="291" t="n">
        <v>3.84</v>
      </c>
      <c r="H308" s="291" t="n">
        <v>3.84</v>
      </c>
      <c r="I308" s="294" t="n">
        <v>0</v>
      </c>
      <c r="J308" s="295" t="n">
        <v>200937.81</v>
      </c>
      <c r="K308" s="294" t="n">
        <v>1.0006</v>
      </c>
    </row>
    <row r="309" customFormat="false" ht="15" hidden="false" customHeight="false" outlineLevel="0" collapsed="false">
      <c r="A309" s="291" t="s">
        <v>1864</v>
      </c>
      <c r="B309" s="291" t="s">
        <v>427</v>
      </c>
      <c r="C309" s="292" t="s">
        <v>1865</v>
      </c>
      <c r="D309" s="291" t="s">
        <v>1582</v>
      </c>
      <c r="E309" s="293" t="n">
        <v>3.87</v>
      </c>
      <c r="F309" s="291" t="n">
        <v>0.94</v>
      </c>
      <c r="G309" s="291" t="n">
        <v>3.64</v>
      </c>
      <c r="H309" s="291" t="n">
        <v>3.64</v>
      </c>
      <c r="I309" s="294" t="n">
        <v>0</v>
      </c>
      <c r="J309" s="295" t="n">
        <v>200941.45</v>
      </c>
      <c r="K309" s="294" t="n">
        <v>1.0006</v>
      </c>
    </row>
    <row r="310" customFormat="false" ht="15" hidden="false" customHeight="false" outlineLevel="0" collapsed="false">
      <c r="A310" s="291" t="s">
        <v>1866</v>
      </c>
      <c r="B310" s="291" t="s">
        <v>427</v>
      </c>
      <c r="C310" s="292" t="s">
        <v>1867</v>
      </c>
      <c r="D310" s="291" t="s">
        <v>1582</v>
      </c>
      <c r="E310" s="293" t="n">
        <v>3.87</v>
      </c>
      <c r="F310" s="291" t="n">
        <v>0.94</v>
      </c>
      <c r="G310" s="291" t="n">
        <v>3.64</v>
      </c>
      <c r="H310" s="291" t="n">
        <v>3.64</v>
      </c>
      <c r="I310" s="294" t="n">
        <v>0</v>
      </c>
      <c r="J310" s="295" t="n">
        <v>200945.08</v>
      </c>
      <c r="K310" s="294" t="n">
        <v>1.0006</v>
      </c>
    </row>
    <row r="311" customFormat="false" ht="15" hidden="false" customHeight="false" outlineLevel="0" collapsed="false">
      <c r="A311" s="291" t="n">
        <v>6153</v>
      </c>
      <c r="B311" s="291" t="s">
        <v>431</v>
      </c>
      <c r="C311" s="292" t="s">
        <v>1868</v>
      </c>
      <c r="D311" s="291" t="s">
        <v>8</v>
      </c>
      <c r="E311" s="293" t="n">
        <v>1</v>
      </c>
      <c r="F311" s="291" t="n">
        <v>3.2</v>
      </c>
      <c r="G311" s="291" t="n">
        <v>3.2</v>
      </c>
      <c r="H311" s="291" t="n">
        <v>3.2</v>
      </c>
      <c r="I311" s="294" t="n">
        <v>0</v>
      </c>
      <c r="J311" s="295" t="n">
        <v>200948.28</v>
      </c>
      <c r="K311" s="294" t="n">
        <v>1.0006</v>
      </c>
    </row>
    <row r="312" customFormat="false" ht="15" hidden="false" customHeight="false" outlineLevel="0" collapsed="false">
      <c r="A312" s="291" t="n">
        <v>301</v>
      </c>
      <c r="B312" s="291" t="s">
        <v>431</v>
      </c>
      <c r="C312" s="292" t="s">
        <v>1869</v>
      </c>
      <c r="D312" s="291" t="s">
        <v>8</v>
      </c>
      <c r="E312" s="293" t="n">
        <v>1.018576</v>
      </c>
      <c r="F312" s="291" t="n">
        <v>2.94</v>
      </c>
      <c r="G312" s="291" t="n">
        <v>2.99</v>
      </c>
      <c r="H312" s="291" t="n">
        <v>2.99</v>
      </c>
      <c r="I312" s="294" t="n">
        <v>0</v>
      </c>
      <c r="J312" s="295" t="n">
        <v>200951.28</v>
      </c>
      <c r="K312" s="294" t="n">
        <v>1.0006</v>
      </c>
    </row>
    <row r="313" customFormat="false" ht="15" hidden="false" customHeight="false" outlineLevel="0" collapsed="false">
      <c r="A313" s="291" t="n">
        <v>65</v>
      </c>
      <c r="B313" s="291" t="s">
        <v>431</v>
      </c>
      <c r="C313" s="292" t="s">
        <v>1245</v>
      </c>
      <c r="D313" s="291" t="s">
        <v>8</v>
      </c>
      <c r="E313" s="293" t="n">
        <v>2</v>
      </c>
      <c r="F313" s="291" t="n">
        <v>1.3</v>
      </c>
      <c r="G313" s="291" t="n">
        <v>2.6</v>
      </c>
      <c r="H313" s="291" t="n">
        <v>2.6</v>
      </c>
      <c r="I313" s="294" t="n">
        <v>0</v>
      </c>
      <c r="J313" s="295" t="n">
        <v>200953.88</v>
      </c>
      <c r="K313" s="294" t="n">
        <v>1.0006</v>
      </c>
    </row>
    <row r="314" customFormat="false" ht="15" hidden="false" customHeight="false" outlineLevel="0" collapsed="false">
      <c r="A314" s="291" t="n">
        <v>20080</v>
      </c>
      <c r="B314" s="291" t="s">
        <v>431</v>
      </c>
      <c r="C314" s="292" t="s">
        <v>1200</v>
      </c>
      <c r="D314" s="291" t="s">
        <v>8</v>
      </c>
      <c r="E314" s="293" t="n">
        <v>0.1428</v>
      </c>
      <c r="F314" s="291" t="n">
        <v>18.08</v>
      </c>
      <c r="G314" s="291" t="n">
        <v>2.58</v>
      </c>
      <c r="H314" s="291" t="n">
        <v>2.58</v>
      </c>
      <c r="I314" s="294" t="n">
        <v>0</v>
      </c>
      <c r="J314" s="295" t="n">
        <v>200956.46</v>
      </c>
      <c r="K314" s="294" t="n">
        <v>1.0007</v>
      </c>
    </row>
    <row r="315" customFormat="false" ht="15" hidden="false" customHeight="false" outlineLevel="0" collapsed="false">
      <c r="A315" s="291" t="n">
        <v>37329</v>
      </c>
      <c r="B315" s="291" t="s">
        <v>431</v>
      </c>
      <c r="C315" s="292" t="s">
        <v>1870</v>
      </c>
      <c r="D315" s="291" t="s">
        <v>60</v>
      </c>
      <c r="E315" s="293" t="n">
        <v>0.0304</v>
      </c>
      <c r="F315" s="291" t="n">
        <v>77.91</v>
      </c>
      <c r="G315" s="291" t="n">
        <v>2.37</v>
      </c>
      <c r="H315" s="291" t="n">
        <v>2.37</v>
      </c>
      <c r="I315" s="294" t="n">
        <v>0</v>
      </c>
      <c r="J315" s="295" t="n">
        <v>200958.83</v>
      </c>
      <c r="K315" s="294" t="n">
        <v>1.0007</v>
      </c>
    </row>
    <row r="316" customFormat="false" ht="15" hidden="false" customHeight="false" outlineLevel="0" collapsed="false">
      <c r="A316" s="291" t="n">
        <v>37747</v>
      </c>
      <c r="B316" s="291" t="s">
        <v>431</v>
      </c>
      <c r="C316" s="292" t="s">
        <v>1871</v>
      </c>
      <c r="D316" s="291" t="s">
        <v>8</v>
      </c>
      <c r="E316" s="293" t="n">
        <v>4.7E-006</v>
      </c>
      <c r="F316" s="295" t="n">
        <v>497467.73</v>
      </c>
      <c r="G316" s="291" t="n">
        <v>2.34</v>
      </c>
      <c r="H316" s="291" t="n">
        <v>2.34</v>
      </c>
      <c r="I316" s="294" t="n">
        <v>0</v>
      </c>
      <c r="J316" s="295" t="n">
        <v>200961.17</v>
      </c>
      <c r="K316" s="294" t="n">
        <v>1.0007</v>
      </c>
    </row>
    <row r="317" customFormat="false" ht="15" hidden="false" customHeight="false" outlineLevel="0" collapsed="false">
      <c r="A317" s="291" t="s">
        <v>1872</v>
      </c>
      <c r="B317" s="291" t="s">
        <v>427</v>
      </c>
      <c r="C317" s="292" t="s">
        <v>1873</v>
      </c>
      <c r="D317" s="291" t="s">
        <v>1582</v>
      </c>
      <c r="E317" s="293" t="n">
        <v>1.796</v>
      </c>
      <c r="F317" s="291" t="n">
        <v>1.26</v>
      </c>
      <c r="G317" s="291" t="n">
        <v>2.26</v>
      </c>
      <c r="H317" s="291" t="n">
        <v>2.26</v>
      </c>
      <c r="I317" s="294" t="n">
        <v>0</v>
      </c>
      <c r="J317" s="295" t="n">
        <v>200963.43</v>
      </c>
      <c r="K317" s="294" t="n">
        <v>1.0007</v>
      </c>
    </row>
    <row r="318" customFormat="false" ht="15" hidden="false" customHeight="false" outlineLevel="0" collapsed="false">
      <c r="A318" s="291" t="s">
        <v>1874</v>
      </c>
      <c r="B318" s="291" t="s">
        <v>427</v>
      </c>
      <c r="C318" s="292" t="s">
        <v>1875</v>
      </c>
      <c r="D318" s="291" t="s">
        <v>1582</v>
      </c>
      <c r="E318" s="293" t="n">
        <v>1.796</v>
      </c>
      <c r="F318" s="291" t="n">
        <v>1.26</v>
      </c>
      <c r="G318" s="291" t="n">
        <v>2.26</v>
      </c>
      <c r="H318" s="291" t="n">
        <v>2.26</v>
      </c>
      <c r="I318" s="294" t="n">
        <v>0</v>
      </c>
      <c r="J318" s="295" t="n">
        <v>200965.69</v>
      </c>
      <c r="K318" s="294" t="n">
        <v>1.0007</v>
      </c>
    </row>
    <row r="319" customFormat="false" ht="15" hidden="false" customHeight="false" outlineLevel="0" collapsed="false">
      <c r="A319" s="291" t="s">
        <v>1876</v>
      </c>
      <c r="B319" s="291" t="s">
        <v>427</v>
      </c>
      <c r="C319" s="292" t="s">
        <v>1877</v>
      </c>
      <c r="D319" s="291" t="s">
        <v>1582</v>
      </c>
      <c r="E319" s="293" t="n">
        <v>19.4961107</v>
      </c>
      <c r="F319" s="291" t="n">
        <v>0.11</v>
      </c>
      <c r="G319" s="291" t="n">
        <v>2.14</v>
      </c>
      <c r="H319" s="291" t="n">
        <v>2.14</v>
      </c>
      <c r="I319" s="294" t="n">
        <v>0</v>
      </c>
      <c r="J319" s="295" t="n">
        <v>200967.84</v>
      </c>
      <c r="K319" s="294" t="n">
        <v>1.0007</v>
      </c>
    </row>
    <row r="320" customFormat="false" ht="15" hidden="false" customHeight="false" outlineLevel="0" collapsed="false">
      <c r="A320" s="291" t="n">
        <v>20142</v>
      </c>
      <c r="B320" s="291" t="s">
        <v>431</v>
      </c>
      <c r="C320" s="292" t="s">
        <v>1878</v>
      </c>
      <c r="D320" s="291" t="s">
        <v>8</v>
      </c>
      <c r="E320" s="293" t="n">
        <v>0.038512</v>
      </c>
      <c r="F320" s="291" t="n">
        <v>46.7</v>
      </c>
      <c r="G320" s="291" t="n">
        <v>1.8</v>
      </c>
      <c r="H320" s="291" t="n">
        <v>1.8</v>
      </c>
      <c r="I320" s="294" t="n">
        <v>0</v>
      </c>
      <c r="J320" s="295" t="n">
        <v>200969.64</v>
      </c>
      <c r="K320" s="294" t="n">
        <v>1.0007</v>
      </c>
    </row>
    <row r="321" customFormat="false" ht="15" hidden="false" customHeight="false" outlineLevel="0" collapsed="false">
      <c r="A321" s="291" t="n">
        <v>20143</v>
      </c>
      <c r="B321" s="291" t="s">
        <v>431</v>
      </c>
      <c r="C321" s="292" t="s">
        <v>1879</v>
      </c>
      <c r="D321" s="291" t="s">
        <v>8</v>
      </c>
      <c r="E321" s="293" t="n">
        <v>0.01992</v>
      </c>
      <c r="F321" s="291" t="n">
        <v>68.24</v>
      </c>
      <c r="G321" s="291" t="n">
        <v>1.36</v>
      </c>
      <c r="H321" s="291" t="n">
        <v>1.36</v>
      </c>
      <c r="I321" s="294" t="n">
        <v>0</v>
      </c>
      <c r="J321" s="295" t="n">
        <v>200971</v>
      </c>
      <c r="K321" s="294" t="n">
        <v>1.0007</v>
      </c>
    </row>
    <row r="322" customFormat="false" ht="15" hidden="false" customHeight="false" outlineLevel="0" collapsed="false">
      <c r="A322" s="291" t="s">
        <v>1880</v>
      </c>
      <c r="B322" s="291" t="s">
        <v>427</v>
      </c>
      <c r="C322" s="292" t="s">
        <v>1881</v>
      </c>
      <c r="D322" s="291" t="s">
        <v>548</v>
      </c>
      <c r="E322" s="293" t="n">
        <v>0.300235</v>
      </c>
      <c r="F322" s="291" t="n">
        <v>4.52</v>
      </c>
      <c r="G322" s="291" t="n">
        <v>1.36</v>
      </c>
      <c r="H322" s="291" t="n">
        <v>1.36</v>
      </c>
      <c r="I322" s="294" t="n">
        <v>0</v>
      </c>
      <c r="J322" s="295" t="n">
        <v>200972.35</v>
      </c>
      <c r="K322" s="294" t="n">
        <v>1.0007</v>
      </c>
    </row>
    <row r="323" customFormat="false" ht="15" hidden="false" customHeight="false" outlineLevel="0" collapsed="false">
      <c r="A323" s="291" t="n">
        <v>1571</v>
      </c>
      <c r="B323" s="291" t="s">
        <v>431</v>
      </c>
      <c r="C323" s="292" t="s">
        <v>1320</v>
      </c>
      <c r="D323" s="291" t="s">
        <v>8</v>
      </c>
      <c r="E323" s="293" t="n">
        <v>1</v>
      </c>
      <c r="F323" s="291" t="n">
        <v>1.32</v>
      </c>
      <c r="G323" s="291" t="n">
        <v>1.32</v>
      </c>
      <c r="H323" s="291" t="n">
        <v>1.32</v>
      </c>
      <c r="I323" s="294" t="n">
        <v>0</v>
      </c>
      <c r="J323" s="295" t="n">
        <v>200973.67</v>
      </c>
      <c r="K323" s="294" t="n">
        <v>1.0007</v>
      </c>
    </row>
    <row r="324" customFormat="false" ht="15" hidden="false" customHeight="false" outlineLevel="0" collapsed="false">
      <c r="A324" s="291" t="s">
        <v>1882</v>
      </c>
      <c r="B324" s="291" t="s">
        <v>427</v>
      </c>
      <c r="C324" s="292" t="s">
        <v>1883</v>
      </c>
      <c r="D324" s="291" t="s">
        <v>1582</v>
      </c>
      <c r="E324" s="293" t="n">
        <v>3.87</v>
      </c>
      <c r="F324" s="291" t="n">
        <v>0.32</v>
      </c>
      <c r="G324" s="291" t="n">
        <v>1.24</v>
      </c>
      <c r="H324" s="291" t="n">
        <v>1.24</v>
      </c>
      <c r="I324" s="294" t="n">
        <v>0</v>
      </c>
      <c r="J324" s="295" t="n">
        <v>200974.91</v>
      </c>
      <c r="K324" s="294" t="n">
        <v>1.0008</v>
      </c>
    </row>
    <row r="325" customFormat="false" ht="15" hidden="false" customHeight="false" outlineLevel="0" collapsed="false">
      <c r="A325" s="291" t="s">
        <v>1884</v>
      </c>
      <c r="B325" s="291" t="s">
        <v>427</v>
      </c>
      <c r="C325" s="292" t="s">
        <v>1885</v>
      </c>
      <c r="D325" s="291" t="s">
        <v>1582</v>
      </c>
      <c r="E325" s="293" t="n">
        <v>3.87</v>
      </c>
      <c r="F325" s="291" t="n">
        <v>0.32</v>
      </c>
      <c r="G325" s="291" t="n">
        <v>1.24</v>
      </c>
      <c r="H325" s="291" t="n">
        <v>1.24</v>
      </c>
      <c r="I325" s="294" t="n">
        <v>0</v>
      </c>
      <c r="J325" s="295" t="n">
        <v>200976.15</v>
      </c>
      <c r="K325" s="294" t="n">
        <v>1.0008</v>
      </c>
    </row>
    <row r="326" customFormat="false" ht="15" hidden="false" customHeight="false" outlineLevel="0" collapsed="false">
      <c r="A326" s="291" t="s">
        <v>1886</v>
      </c>
      <c r="B326" s="291" t="s">
        <v>427</v>
      </c>
      <c r="C326" s="292" t="s">
        <v>1887</v>
      </c>
      <c r="D326" s="291" t="s">
        <v>1582</v>
      </c>
      <c r="E326" s="293" t="n">
        <v>7.84</v>
      </c>
      <c r="F326" s="291" t="n">
        <v>0.15</v>
      </c>
      <c r="G326" s="291" t="n">
        <v>1.18</v>
      </c>
      <c r="H326" s="291" t="n">
        <v>1.18</v>
      </c>
      <c r="I326" s="294" t="n">
        <v>0</v>
      </c>
      <c r="J326" s="295" t="n">
        <v>200977.33</v>
      </c>
      <c r="K326" s="294" t="n">
        <v>1.0008</v>
      </c>
    </row>
    <row r="327" customFormat="false" ht="15" hidden="false" customHeight="false" outlineLevel="0" collapsed="false">
      <c r="A327" s="291" t="n">
        <v>3146</v>
      </c>
      <c r="B327" s="291" t="s">
        <v>431</v>
      </c>
      <c r="C327" s="292" t="s">
        <v>1022</v>
      </c>
      <c r="D327" s="291" t="s">
        <v>8</v>
      </c>
      <c r="E327" s="293" t="n">
        <v>0.2432</v>
      </c>
      <c r="F327" s="291" t="n">
        <v>4.15</v>
      </c>
      <c r="G327" s="291" t="n">
        <v>1.01</v>
      </c>
      <c r="H327" s="291" t="n">
        <v>1.01</v>
      </c>
      <c r="I327" s="294" t="n">
        <v>0</v>
      </c>
      <c r="J327" s="295" t="n">
        <v>200978.33</v>
      </c>
      <c r="K327" s="294" t="n">
        <v>1.0008</v>
      </c>
    </row>
    <row r="328" customFormat="false" ht="15" hidden="false" customHeight="false" outlineLevel="0" collapsed="false">
      <c r="A328" s="291" t="s">
        <v>1888</v>
      </c>
      <c r="B328" s="291" t="s">
        <v>427</v>
      </c>
      <c r="C328" s="292" t="s">
        <v>1889</v>
      </c>
      <c r="D328" s="291" t="s">
        <v>1582</v>
      </c>
      <c r="E328" s="293" t="n">
        <v>3.87</v>
      </c>
      <c r="F328" s="291" t="n">
        <v>0.26</v>
      </c>
      <c r="G328" s="291" t="n">
        <v>1.01</v>
      </c>
      <c r="H328" s="291" t="n">
        <v>1.01</v>
      </c>
      <c r="I328" s="294" t="n">
        <v>0</v>
      </c>
      <c r="J328" s="295" t="n">
        <v>200979.34</v>
      </c>
      <c r="K328" s="294" t="n">
        <v>1.0008</v>
      </c>
    </row>
    <row r="329" customFormat="false" ht="15" hidden="false" customHeight="false" outlineLevel="0" collapsed="false">
      <c r="A329" s="291" t="s">
        <v>1890</v>
      </c>
      <c r="B329" s="291" t="s">
        <v>427</v>
      </c>
      <c r="C329" s="292" t="s">
        <v>1891</v>
      </c>
      <c r="D329" s="291" t="s">
        <v>1582</v>
      </c>
      <c r="E329" s="293" t="n">
        <v>99.98</v>
      </c>
      <c r="F329" s="291" t="n">
        <v>0.01</v>
      </c>
      <c r="G329" s="291" t="n">
        <v>1</v>
      </c>
      <c r="H329" s="291" t="n">
        <v>1</v>
      </c>
      <c r="I329" s="294" t="n">
        <v>0</v>
      </c>
      <c r="J329" s="295" t="n">
        <v>200980.34</v>
      </c>
      <c r="K329" s="294" t="n">
        <v>1.0008</v>
      </c>
    </row>
    <row r="330" customFormat="false" ht="15" hidden="false" customHeight="false" outlineLevel="0" collapsed="false">
      <c r="A330" s="291" t="n">
        <v>13896</v>
      </c>
      <c r="B330" s="291" t="s">
        <v>431</v>
      </c>
      <c r="C330" s="292" t="s">
        <v>1892</v>
      </c>
      <c r="D330" s="291" t="s">
        <v>8</v>
      </c>
      <c r="E330" s="293" t="n">
        <v>0.0003113</v>
      </c>
      <c r="F330" s="295" t="n">
        <v>3139.8</v>
      </c>
      <c r="G330" s="291" t="n">
        <v>0.98</v>
      </c>
      <c r="H330" s="291" t="n">
        <v>0.98</v>
      </c>
      <c r="I330" s="294" t="n">
        <v>0</v>
      </c>
      <c r="J330" s="295" t="n">
        <v>200981.32</v>
      </c>
      <c r="K330" s="294" t="n">
        <v>1.0008</v>
      </c>
    </row>
    <row r="331" customFormat="false" ht="15" hidden="false" customHeight="false" outlineLevel="0" collapsed="false">
      <c r="A331" s="291" t="n">
        <v>4093</v>
      </c>
      <c r="B331" s="291" t="s">
        <v>431</v>
      </c>
      <c r="C331" s="292" t="s">
        <v>1893</v>
      </c>
      <c r="D331" s="291" t="s">
        <v>526</v>
      </c>
      <c r="E331" s="293" t="n">
        <v>0.0521972</v>
      </c>
      <c r="F331" s="291" t="n">
        <v>17.75</v>
      </c>
      <c r="G331" s="291" t="n">
        <v>0.93</v>
      </c>
      <c r="H331" s="291" t="n">
        <v>0.93</v>
      </c>
      <c r="I331" s="294" t="n">
        <v>0</v>
      </c>
      <c r="J331" s="295" t="n">
        <v>200982.24</v>
      </c>
      <c r="K331" s="294" t="n">
        <v>1.0008</v>
      </c>
    </row>
    <row r="332" customFormat="false" ht="15" hidden="false" customHeight="false" outlineLevel="0" collapsed="false">
      <c r="A332" s="291" t="s">
        <v>1894</v>
      </c>
      <c r="B332" s="291" t="s">
        <v>427</v>
      </c>
      <c r="C332" s="292" t="s">
        <v>1895</v>
      </c>
      <c r="D332" s="291" t="s">
        <v>1582</v>
      </c>
      <c r="E332" s="293" t="n">
        <v>1.796</v>
      </c>
      <c r="F332" s="291" t="n">
        <v>0.45</v>
      </c>
      <c r="G332" s="291" t="n">
        <v>0.81</v>
      </c>
      <c r="H332" s="291" t="n">
        <v>0.81</v>
      </c>
      <c r="I332" s="294" t="n">
        <v>0</v>
      </c>
      <c r="J332" s="295" t="n">
        <v>200983.05</v>
      </c>
      <c r="K332" s="294" t="n">
        <v>1.0008</v>
      </c>
    </row>
    <row r="333" customFormat="false" ht="15" hidden="false" customHeight="false" outlineLevel="0" collapsed="false">
      <c r="A333" s="291" t="s">
        <v>1896</v>
      </c>
      <c r="B333" s="291" t="s">
        <v>427</v>
      </c>
      <c r="C333" s="292" t="s">
        <v>1897</v>
      </c>
      <c r="D333" s="291" t="s">
        <v>1582</v>
      </c>
      <c r="E333" s="293" t="n">
        <v>1.796</v>
      </c>
      <c r="F333" s="291" t="n">
        <v>0.45</v>
      </c>
      <c r="G333" s="291" t="n">
        <v>0.81</v>
      </c>
      <c r="H333" s="291" t="n">
        <v>0.81</v>
      </c>
      <c r="I333" s="294" t="n">
        <v>0</v>
      </c>
      <c r="J333" s="295" t="n">
        <v>200983.86</v>
      </c>
      <c r="K333" s="294" t="n">
        <v>1.0008</v>
      </c>
    </row>
    <row r="334" customFormat="false" ht="15" hidden="false" customHeight="false" outlineLevel="0" collapsed="false">
      <c r="A334" s="291" t="n">
        <v>36487</v>
      </c>
      <c r="B334" s="291" t="s">
        <v>431</v>
      </c>
      <c r="C334" s="292" t="s">
        <v>1898</v>
      </c>
      <c r="D334" s="291" t="s">
        <v>8</v>
      </c>
      <c r="E334" s="293" t="n">
        <v>0.0001877</v>
      </c>
      <c r="F334" s="295" t="n">
        <v>3889.09</v>
      </c>
      <c r="G334" s="291" t="n">
        <v>0.73</v>
      </c>
      <c r="H334" s="291" t="n">
        <v>0.73</v>
      </c>
      <c r="I334" s="294" t="n">
        <v>0</v>
      </c>
      <c r="J334" s="295" t="n">
        <v>200984.59</v>
      </c>
      <c r="K334" s="294" t="n">
        <v>1.0008</v>
      </c>
    </row>
    <row r="335" customFormat="false" ht="15" hidden="false" customHeight="false" outlineLevel="0" collapsed="false">
      <c r="A335" s="291" t="s">
        <v>1899</v>
      </c>
      <c r="B335" s="291" t="s">
        <v>427</v>
      </c>
      <c r="C335" s="292" t="s">
        <v>1900</v>
      </c>
      <c r="D335" s="291" t="s">
        <v>1582</v>
      </c>
      <c r="E335" s="293" t="n">
        <v>3.87</v>
      </c>
      <c r="F335" s="291" t="n">
        <v>0.18</v>
      </c>
      <c r="G335" s="291" t="n">
        <v>0.7</v>
      </c>
      <c r="H335" s="291" t="n">
        <v>0.7</v>
      </c>
      <c r="I335" s="294" t="n">
        <v>0</v>
      </c>
      <c r="J335" s="295" t="n">
        <v>200985.29</v>
      </c>
      <c r="K335" s="294" t="n">
        <v>1.0008</v>
      </c>
    </row>
    <row r="336" customFormat="false" ht="15" hidden="false" customHeight="false" outlineLevel="0" collapsed="false">
      <c r="A336" s="291" t="s">
        <v>1901</v>
      </c>
      <c r="B336" s="291" t="s">
        <v>427</v>
      </c>
      <c r="C336" s="292" t="s">
        <v>1098</v>
      </c>
      <c r="D336" s="291" t="s">
        <v>677</v>
      </c>
      <c r="E336" s="293" t="n">
        <v>0.021</v>
      </c>
      <c r="F336" s="291" t="n">
        <v>29.93</v>
      </c>
      <c r="G336" s="291" t="n">
        <v>0.63</v>
      </c>
      <c r="H336" s="291" t="n">
        <v>0.63</v>
      </c>
      <c r="I336" s="294" t="n">
        <v>0</v>
      </c>
      <c r="J336" s="295" t="n">
        <v>200985.92</v>
      </c>
      <c r="K336" s="294" t="n">
        <v>1.0008</v>
      </c>
    </row>
    <row r="337" customFormat="false" ht="15" hidden="false" customHeight="false" outlineLevel="0" collapsed="false">
      <c r="A337" s="291" t="n">
        <v>43464</v>
      </c>
      <c r="B337" s="291" t="s">
        <v>431</v>
      </c>
      <c r="C337" s="292" t="s">
        <v>1902</v>
      </c>
      <c r="D337" s="291" t="s">
        <v>526</v>
      </c>
      <c r="E337" s="293" t="n">
        <v>56.8564985</v>
      </c>
      <c r="F337" s="291" t="n">
        <v>0.01</v>
      </c>
      <c r="G337" s="291" t="n">
        <v>0.57</v>
      </c>
      <c r="H337" s="291" t="n">
        <v>0.57</v>
      </c>
      <c r="I337" s="294" t="n">
        <v>0</v>
      </c>
      <c r="J337" s="295" t="n">
        <v>200986.48</v>
      </c>
      <c r="K337" s="294" t="n">
        <v>1.0008</v>
      </c>
    </row>
    <row r="338" customFormat="false" ht="15" hidden="false" customHeight="false" outlineLevel="0" collapsed="false">
      <c r="A338" s="291" t="n">
        <v>37736</v>
      </c>
      <c r="B338" s="291" t="s">
        <v>431</v>
      </c>
      <c r="C338" s="292" t="s">
        <v>1903</v>
      </c>
      <c r="D338" s="291" t="s">
        <v>8</v>
      </c>
      <c r="E338" s="293" t="n">
        <v>6E-006</v>
      </c>
      <c r="F338" s="295" t="n">
        <v>84300</v>
      </c>
      <c r="G338" s="291" t="n">
        <v>0.51</v>
      </c>
      <c r="H338" s="291" t="n">
        <v>0.51</v>
      </c>
      <c r="I338" s="294" t="n">
        <v>0</v>
      </c>
      <c r="J338" s="295" t="n">
        <v>200986.99</v>
      </c>
      <c r="K338" s="294" t="n">
        <v>1.0008</v>
      </c>
    </row>
    <row r="339" customFormat="false" ht="15" hidden="false" customHeight="false" outlineLevel="0" collapsed="false">
      <c r="A339" s="291" t="s">
        <v>1904</v>
      </c>
      <c r="B339" s="291" t="s">
        <v>427</v>
      </c>
      <c r="C339" s="292" t="s">
        <v>1905</v>
      </c>
      <c r="D339" s="291" t="s">
        <v>1582</v>
      </c>
      <c r="E339" s="293" t="n">
        <v>45.7565428</v>
      </c>
      <c r="F339" s="291" t="n">
        <v>0.01</v>
      </c>
      <c r="G339" s="291" t="n">
        <v>0.46</v>
      </c>
      <c r="H339" s="291" t="n">
        <v>0.46</v>
      </c>
      <c r="I339" s="294" t="n">
        <v>0</v>
      </c>
      <c r="J339" s="295" t="n">
        <v>200987.45</v>
      </c>
      <c r="K339" s="294" t="n">
        <v>1.0008</v>
      </c>
    </row>
    <row r="340" customFormat="false" ht="15" hidden="false" customHeight="false" outlineLevel="0" collapsed="false">
      <c r="A340" s="291" t="s">
        <v>1906</v>
      </c>
      <c r="B340" s="291" t="s">
        <v>427</v>
      </c>
      <c r="C340" s="292" t="s">
        <v>992</v>
      </c>
      <c r="D340" s="291" t="s">
        <v>682</v>
      </c>
      <c r="E340" s="293" t="n">
        <v>2</v>
      </c>
      <c r="F340" s="291" t="n">
        <v>0.22</v>
      </c>
      <c r="G340" s="291" t="n">
        <v>0.44</v>
      </c>
      <c r="H340" s="291" t="n">
        <v>0.44</v>
      </c>
      <c r="I340" s="294" t="n">
        <v>0</v>
      </c>
      <c r="J340" s="295" t="n">
        <v>200987.89</v>
      </c>
      <c r="K340" s="294" t="n">
        <v>1.0008</v>
      </c>
    </row>
    <row r="341" customFormat="false" ht="15" hidden="false" customHeight="false" outlineLevel="0" collapsed="false">
      <c r="A341" s="291" t="n">
        <v>36397</v>
      </c>
      <c r="B341" s="291" t="s">
        <v>431</v>
      </c>
      <c r="C341" s="292" t="s">
        <v>1907</v>
      </c>
      <c r="D341" s="291" t="s">
        <v>8</v>
      </c>
      <c r="E341" s="293" t="n">
        <v>1.49E-005</v>
      </c>
      <c r="F341" s="295" t="n">
        <v>22271.18</v>
      </c>
      <c r="G341" s="291" t="n">
        <v>0.33</v>
      </c>
      <c r="H341" s="291" t="n">
        <v>0.33</v>
      </c>
      <c r="I341" s="294" t="n">
        <v>0</v>
      </c>
      <c r="J341" s="295" t="n">
        <v>200988.22</v>
      </c>
      <c r="K341" s="294" t="n">
        <v>1.0008</v>
      </c>
    </row>
    <row r="342" customFormat="false" ht="15" hidden="false" customHeight="false" outlineLevel="0" collapsed="false">
      <c r="A342" s="291" t="s">
        <v>1908</v>
      </c>
      <c r="B342" s="291" t="s">
        <v>427</v>
      </c>
      <c r="C342" s="292" t="s">
        <v>1909</v>
      </c>
      <c r="D342" s="291" t="s">
        <v>1582</v>
      </c>
      <c r="E342" s="293" t="n">
        <v>1.796</v>
      </c>
      <c r="F342" s="291" t="n">
        <v>0.18</v>
      </c>
      <c r="G342" s="291" t="n">
        <v>0.32</v>
      </c>
      <c r="H342" s="291" t="n">
        <v>0.32</v>
      </c>
      <c r="I342" s="294" t="n">
        <v>0</v>
      </c>
      <c r="J342" s="295" t="n">
        <v>200988.54</v>
      </c>
      <c r="K342" s="294" t="n">
        <v>1.0008</v>
      </c>
    </row>
    <row r="343" customFormat="false" ht="15" hidden="false" customHeight="false" outlineLevel="0" collapsed="false">
      <c r="A343" s="291" t="s">
        <v>1910</v>
      </c>
      <c r="B343" s="291" t="s">
        <v>427</v>
      </c>
      <c r="C343" s="292" t="s">
        <v>1911</v>
      </c>
      <c r="D343" s="291" t="s">
        <v>1582</v>
      </c>
      <c r="E343" s="293" t="n">
        <v>1.796</v>
      </c>
      <c r="F343" s="291" t="n">
        <v>0.16</v>
      </c>
      <c r="G343" s="291" t="n">
        <v>0.29</v>
      </c>
      <c r="H343" s="291" t="n">
        <v>0.29</v>
      </c>
      <c r="I343" s="294" t="n">
        <v>0</v>
      </c>
      <c r="J343" s="295" t="n">
        <v>200988.83</v>
      </c>
      <c r="K343" s="294" t="n">
        <v>1.0008</v>
      </c>
    </row>
    <row r="344" customFormat="false" ht="15" hidden="false" customHeight="false" outlineLevel="0" collapsed="false">
      <c r="A344" s="291" t="n">
        <v>3148</v>
      </c>
      <c r="B344" s="291" t="s">
        <v>431</v>
      </c>
      <c r="C344" s="292" t="s">
        <v>1226</v>
      </c>
      <c r="D344" s="291" t="s">
        <v>8</v>
      </c>
      <c r="E344" s="293" t="n">
        <v>0.0106</v>
      </c>
      <c r="F344" s="291" t="n">
        <v>15.3</v>
      </c>
      <c r="G344" s="291" t="n">
        <v>0.16</v>
      </c>
      <c r="H344" s="291" t="n">
        <v>0.16</v>
      </c>
      <c r="I344" s="294" t="n">
        <v>0</v>
      </c>
      <c r="J344" s="295" t="n">
        <v>200988.99</v>
      </c>
      <c r="K344" s="294" t="n">
        <v>1.0008</v>
      </c>
    </row>
    <row r="345" customFormat="false" ht="18.75" hidden="false" customHeight="true" outlineLevel="0" collapsed="false">
      <c r="A345" s="296" t="s">
        <v>1552</v>
      </c>
      <c r="B345" s="296"/>
      <c r="C345" s="296"/>
      <c r="D345" s="296"/>
      <c r="E345" s="296"/>
      <c r="F345" s="296"/>
      <c r="G345" s="296"/>
      <c r="H345" s="296" t="s">
        <v>1553</v>
      </c>
      <c r="I345" s="296"/>
      <c r="J345" s="108"/>
      <c r="K345" s="108"/>
    </row>
    <row r="346" customFormat="false" ht="21.75" hidden="false" customHeight="true" outlineLevel="0" collapsed="false">
      <c r="A346" s="296" t="s">
        <v>1912</v>
      </c>
      <c r="B346" s="296"/>
      <c r="C346" s="296"/>
      <c r="D346" s="296"/>
      <c r="E346" s="296"/>
      <c r="F346" s="296"/>
      <c r="G346" s="296"/>
      <c r="H346" s="296" t="s">
        <v>1555</v>
      </c>
      <c r="I346" s="296"/>
      <c r="J346" s="108"/>
      <c r="K346" s="108"/>
    </row>
    <row r="347" customFormat="false" ht="15" hidden="false" customHeight="false" outlineLevel="0" collapsed="false">
      <c r="A347" s="297" t="s">
        <v>418</v>
      </c>
      <c r="B347" s="297" t="s">
        <v>419</v>
      </c>
      <c r="C347" s="298" t="s">
        <v>420</v>
      </c>
      <c r="D347" s="297" t="s">
        <v>421</v>
      </c>
      <c r="E347" s="297" t="s">
        <v>422</v>
      </c>
      <c r="F347" s="297" t="s">
        <v>423</v>
      </c>
      <c r="G347" s="297" t="s">
        <v>424</v>
      </c>
      <c r="H347" s="297" t="s">
        <v>1913</v>
      </c>
      <c r="I347" s="297" t="s">
        <v>1914</v>
      </c>
      <c r="J347" s="108"/>
      <c r="K347" s="108"/>
      <c r="L347" s="102"/>
      <c r="M347" s="102"/>
      <c r="N347" s="102"/>
      <c r="O347" s="102"/>
      <c r="P347" s="102"/>
      <c r="Q347" s="102"/>
      <c r="R347" s="102"/>
      <c r="S347" s="102"/>
      <c r="T347" s="102"/>
      <c r="U347" s="102"/>
      <c r="V347" s="102"/>
      <c r="W347" s="102"/>
      <c r="X347" s="102"/>
      <c r="Y347" s="102"/>
      <c r="Z347" s="102"/>
    </row>
    <row r="348" customFormat="false" ht="15" hidden="false" customHeight="false" outlineLevel="0" collapsed="false">
      <c r="A348" s="299" t="s">
        <v>152</v>
      </c>
      <c r="B348" s="299" t="s">
        <v>427</v>
      </c>
      <c r="C348" s="300" t="s">
        <v>153</v>
      </c>
      <c r="D348" s="299" t="s">
        <v>31</v>
      </c>
      <c r="E348" s="299" t="n">
        <v>50.65</v>
      </c>
      <c r="F348" s="299" t="n">
        <v>795.13</v>
      </c>
      <c r="G348" s="301" t="n">
        <v>40273.33</v>
      </c>
      <c r="H348" s="299" t="n">
        <v>20.05</v>
      </c>
      <c r="I348" s="299" t="n">
        <v>20.05</v>
      </c>
      <c r="J348" s="108"/>
      <c r="K348" s="108"/>
    </row>
    <row r="349" customFormat="false" ht="15" hidden="false" customHeight="false" outlineLevel="0" collapsed="false">
      <c r="A349" s="299" t="n">
        <v>93572</v>
      </c>
      <c r="B349" s="299" t="s">
        <v>431</v>
      </c>
      <c r="C349" s="300" t="s">
        <v>432</v>
      </c>
      <c r="D349" s="299" t="s">
        <v>433</v>
      </c>
      <c r="E349" s="299" t="n">
        <v>4</v>
      </c>
      <c r="F349" s="301" t="n">
        <v>6238.91</v>
      </c>
      <c r="G349" s="301" t="n">
        <v>24955.64</v>
      </c>
      <c r="H349" s="299" t="n">
        <v>12.43</v>
      </c>
      <c r="I349" s="299" t="n">
        <v>32.48</v>
      </c>
      <c r="J349" s="108"/>
      <c r="K349" s="108"/>
    </row>
    <row r="350" customFormat="false" ht="15" hidden="false" customHeight="false" outlineLevel="0" collapsed="false">
      <c r="A350" s="299" t="s">
        <v>158</v>
      </c>
      <c r="B350" s="299" t="s">
        <v>427</v>
      </c>
      <c r="C350" s="300" t="s">
        <v>1550</v>
      </c>
      <c r="D350" s="299" t="s">
        <v>451</v>
      </c>
      <c r="E350" s="302" t="n">
        <v>31.02</v>
      </c>
      <c r="F350" s="299" t="n">
        <v>362.35</v>
      </c>
      <c r="G350" s="301" t="n">
        <v>11240.09</v>
      </c>
      <c r="H350" s="299" t="n">
        <v>5.6</v>
      </c>
      <c r="I350" s="299" t="n">
        <v>38.08</v>
      </c>
      <c r="J350" s="108"/>
      <c r="K350" s="108"/>
    </row>
    <row r="351" customFormat="false" ht="15" hidden="false" customHeight="false" outlineLevel="0" collapsed="false">
      <c r="A351" s="299" t="s">
        <v>121</v>
      </c>
      <c r="B351" s="299" t="s">
        <v>427</v>
      </c>
      <c r="C351" s="300" t="s">
        <v>122</v>
      </c>
      <c r="D351" s="299" t="s">
        <v>451</v>
      </c>
      <c r="E351" s="299" t="n">
        <v>152.615</v>
      </c>
      <c r="F351" s="299" t="n">
        <v>58.2</v>
      </c>
      <c r="G351" s="301" t="n">
        <v>8882.19</v>
      </c>
      <c r="H351" s="299" t="n">
        <v>4.42</v>
      </c>
      <c r="I351" s="299" t="n">
        <v>42.5</v>
      </c>
      <c r="J351" s="108"/>
      <c r="K351" s="108"/>
    </row>
    <row r="352" customFormat="false" ht="15" hidden="false" customHeight="false" outlineLevel="0" collapsed="false">
      <c r="A352" s="299" t="n">
        <v>87794</v>
      </c>
      <c r="B352" s="299" t="s">
        <v>431</v>
      </c>
      <c r="C352" s="300" t="s">
        <v>119</v>
      </c>
      <c r="D352" s="299" t="s">
        <v>451</v>
      </c>
      <c r="E352" s="302" t="n">
        <v>229.32</v>
      </c>
      <c r="F352" s="299" t="n">
        <v>35.39</v>
      </c>
      <c r="G352" s="301" t="n">
        <v>8115.63</v>
      </c>
      <c r="H352" s="299" t="n">
        <v>4.04</v>
      </c>
      <c r="I352" s="299" t="n">
        <v>46.54</v>
      </c>
      <c r="J352" s="108"/>
      <c r="K352" s="108"/>
    </row>
    <row r="353" customFormat="false" ht="15" hidden="false" customHeight="false" outlineLevel="0" collapsed="false">
      <c r="A353" s="299" t="s">
        <v>96</v>
      </c>
      <c r="B353" s="299" t="s">
        <v>427</v>
      </c>
      <c r="C353" s="300" t="s">
        <v>97</v>
      </c>
      <c r="D353" s="299" t="s">
        <v>451</v>
      </c>
      <c r="E353" s="302" t="n">
        <v>98</v>
      </c>
      <c r="F353" s="299" t="n">
        <v>82.71</v>
      </c>
      <c r="G353" s="301" t="n">
        <v>8105.58</v>
      </c>
      <c r="H353" s="299" t="n">
        <v>4.04</v>
      </c>
      <c r="I353" s="299" t="n">
        <v>50.58</v>
      </c>
      <c r="J353" s="108"/>
      <c r="K353" s="108"/>
    </row>
    <row r="354" customFormat="false" ht="15" hidden="false" customHeight="false" outlineLevel="0" collapsed="false">
      <c r="A354" s="299" t="s">
        <v>75</v>
      </c>
      <c r="B354" s="299" t="s">
        <v>628</v>
      </c>
      <c r="C354" s="300" t="s">
        <v>76</v>
      </c>
      <c r="D354" s="299" t="s">
        <v>60</v>
      </c>
      <c r="E354" s="302" t="n">
        <v>559.98</v>
      </c>
      <c r="F354" s="299" t="n">
        <v>11.18</v>
      </c>
      <c r="G354" s="301" t="n">
        <v>6260.57</v>
      </c>
      <c r="H354" s="299" t="n">
        <v>3.12</v>
      </c>
      <c r="I354" s="299" t="n">
        <v>53.7</v>
      </c>
      <c r="J354" s="108"/>
      <c r="K354" s="108"/>
    </row>
    <row r="355" customFormat="false" ht="15" hidden="false" customHeight="false" outlineLevel="0" collapsed="false">
      <c r="A355" s="299" t="n">
        <v>103322</v>
      </c>
      <c r="B355" s="299" t="s">
        <v>431</v>
      </c>
      <c r="C355" s="300" t="s">
        <v>113</v>
      </c>
      <c r="D355" s="299" t="s">
        <v>451</v>
      </c>
      <c r="E355" s="302" t="n">
        <v>114.66</v>
      </c>
      <c r="F355" s="299" t="n">
        <v>52.12</v>
      </c>
      <c r="G355" s="301" t="n">
        <v>5976.07</v>
      </c>
      <c r="H355" s="299" t="n">
        <v>2.98</v>
      </c>
      <c r="I355" s="299" t="n">
        <v>56.67</v>
      </c>
      <c r="J355" s="108"/>
      <c r="K355" s="108"/>
    </row>
    <row r="356" customFormat="false" ht="15" hidden="false" customHeight="false" outlineLevel="0" collapsed="false">
      <c r="A356" s="299" t="s">
        <v>166</v>
      </c>
      <c r="B356" s="299" t="s">
        <v>427</v>
      </c>
      <c r="C356" s="300" t="s">
        <v>1542</v>
      </c>
      <c r="D356" s="299" t="s">
        <v>451</v>
      </c>
      <c r="E356" s="299" t="n">
        <v>34.77</v>
      </c>
      <c r="F356" s="299" t="n">
        <v>169.33</v>
      </c>
      <c r="G356" s="301" t="n">
        <v>5887.6</v>
      </c>
      <c r="H356" s="299" t="n">
        <v>2.93</v>
      </c>
      <c r="I356" s="299" t="n">
        <v>59.6</v>
      </c>
      <c r="J356" s="108"/>
      <c r="K356" s="108"/>
    </row>
    <row r="357" customFormat="false" ht="15" hidden="false" customHeight="false" outlineLevel="0" collapsed="false">
      <c r="A357" s="299" t="n">
        <v>97092</v>
      </c>
      <c r="B357" s="299" t="s">
        <v>431</v>
      </c>
      <c r="C357" s="300" t="s">
        <v>69</v>
      </c>
      <c r="D357" s="299" t="s">
        <v>60</v>
      </c>
      <c r="E357" s="299" t="n">
        <v>321.990118</v>
      </c>
      <c r="F357" s="299" t="n">
        <v>18.1</v>
      </c>
      <c r="G357" s="301" t="n">
        <v>5828.02</v>
      </c>
      <c r="H357" s="299" t="n">
        <v>2.9</v>
      </c>
      <c r="I357" s="299" t="n">
        <v>62.5</v>
      </c>
      <c r="J357" s="108"/>
      <c r="K357" s="108"/>
    </row>
    <row r="358" customFormat="false" ht="15" hidden="false" customHeight="false" outlineLevel="0" collapsed="false">
      <c r="A358" s="299" t="n">
        <v>97096</v>
      </c>
      <c r="B358" s="299" t="s">
        <v>431</v>
      </c>
      <c r="C358" s="300" t="s">
        <v>71</v>
      </c>
      <c r="D358" s="299" t="s">
        <v>469</v>
      </c>
      <c r="E358" s="299" t="n">
        <v>11.09</v>
      </c>
      <c r="F358" s="299" t="n">
        <v>472.85</v>
      </c>
      <c r="G358" s="301" t="n">
        <v>5243.9</v>
      </c>
      <c r="H358" s="299" t="n">
        <v>2.61</v>
      </c>
      <c r="I358" s="299" t="n">
        <v>65.12</v>
      </c>
      <c r="J358" s="108"/>
      <c r="K358" s="108"/>
    </row>
    <row r="359" customFormat="false" ht="15" hidden="false" customHeight="false" outlineLevel="0" collapsed="false">
      <c r="A359" s="299" t="n">
        <v>100761</v>
      </c>
      <c r="B359" s="299" t="s">
        <v>431</v>
      </c>
      <c r="C359" s="300" t="s">
        <v>132</v>
      </c>
      <c r="D359" s="299" t="s">
        <v>451</v>
      </c>
      <c r="E359" s="299" t="n">
        <v>87.75</v>
      </c>
      <c r="F359" s="299" t="n">
        <v>41.47</v>
      </c>
      <c r="G359" s="301" t="n">
        <v>3638.99</v>
      </c>
      <c r="H359" s="299" t="n">
        <v>1.81</v>
      </c>
      <c r="I359" s="299" t="n">
        <v>66.93</v>
      </c>
      <c r="J359" s="108"/>
      <c r="K359" s="108"/>
    </row>
    <row r="360" customFormat="false" ht="15" hidden="false" customHeight="false" outlineLevel="0" collapsed="false">
      <c r="A360" s="299" t="n">
        <v>94228</v>
      </c>
      <c r="B360" s="299" t="s">
        <v>431</v>
      </c>
      <c r="C360" s="300" t="s">
        <v>104</v>
      </c>
      <c r="D360" s="299" t="s">
        <v>31</v>
      </c>
      <c r="E360" s="299" t="n">
        <v>28.34</v>
      </c>
      <c r="F360" s="299" t="n">
        <v>112.79</v>
      </c>
      <c r="G360" s="301" t="n">
        <v>3196.46</v>
      </c>
      <c r="H360" s="299" t="n">
        <v>1.59</v>
      </c>
      <c r="I360" s="299" t="n">
        <v>68.52</v>
      </c>
      <c r="J360" s="108"/>
      <c r="K360" s="108"/>
    </row>
    <row r="361" customFormat="false" ht="15" hidden="false" customHeight="false" outlineLevel="0" collapsed="false">
      <c r="A361" s="299" t="n">
        <v>92580</v>
      </c>
      <c r="B361" s="299" t="s">
        <v>431</v>
      </c>
      <c r="C361" s="300" t="s">
        <v>89</v>
      </c>
      <c r="D361" s="299" t="s">
        <v>451</v>
      </c>
      <c r="E361" s="299" t="n">
        <v>64.75</v>
      </c>
      <c r="F361" s="299" t="n">
        <v>47.41</v>
      </c>
      <c r="G361" s="301" t="n">
        <v>3069.79</v>
      </c>
      <c r="H361" s="299" t="n">
        <v>1.53</v>
      </c>
      <c r="I361" s="299" t="n">
        <v>70.05</v>
      </c>
      <c r="J361" s="108"/>
      <c r="K361" s="108"/>
    </row>
    <row r="362" customFormat="false" ht="15" hidden="false" customHeight="false" outlineLevel="0" collapsed="false">
      <c r="A362" s="299" t="s">
        <v>91</v>
      </c>
      <c r="B362" s="299" t="s">
        <v>427</v>
      </c>
      <c r="C362" s="300" t="s">
        <v>92</v>
      </c>
      <c r="D362" s="299" t="s">
        <v>451</v>
      </c>
      <c r="E362" s="302" t="n">
        <v>98</v>
      </c>
      <c r="F362" s="299" t="n">
        <v>30.32</v>
      </c>
      <c r="G362" s="301" t="n">
        <v>2971.36</v>
      </c>
      <c r="H362" s="299" t="n">
        <v>1.48</v>
      </c>
      <c r="I362" s="299" t="n">
        <v>71.53</v>
      </c>
      <c r="J362" s="108"/>
      <c r="K362" s="108"/>
    </row>
    <row r="363" customFormat="false" ht="15" hidden="false" customHeight="false" outlineLevel="0" collapsed="false">
      <c r="A363" s="299" t="n">
        <v>92979</v>
      </c>
      <c r="B363" s="299" t="s">
        <v>431</v>
      </c>
      <c r="C363" s="300" t="s">
        <v>278</v>
      </c>
      <c r="D363" s="299" t="s">
        <v>31</v>
      </c>
      <c r="E363" s="299" t="n">
        <v>300</v>
      </c>
      <c r="F363" s="299" t="n">
        <v>9.53</v>
      </c>
      <c r="G363" s="301" t="n">
        <v>2859</v>
      </c>
      <c r="H363" s="299" t="n">
        <v>1.42</v>
      </c>
      <c r="I363" s="299" t="n">
        <v>72.95</v>
      </c>
      <c r="J363" s="108"/>
      <c r="K363" s="108"/>
    </row>
    <row r="364" customFormat="false" ht="15" hidden="false" customHeight="false" outlineLevel="0" collapsed="false">
      <c r="A364" s="299" t="s">
        <v>29</v>
      </c>
      <c r="B364" s="299" t="s">
        <v>427</v>
      </c>
      <c r="C364" s="300" t="s">
        <v>30</v>
      </c>
      <c r="D364" s="299" t="s">
        <v>31</v>
      </c>
      <c r="E364" s="299" t="n">
        <v>179.18</v>
      </c>
      <c r="F364" s="299" t="n">
        <v>15</v>
      </c>
      <c r="G364" s="301" t="n">
        <v>2687.7</v>
      </c>
      <c r="H364" s="299" t="n">
        <v>1.34</v>
      </c>
      <c r="I364" s="299" t="n">
        <v>74.29</v>
      </c>
      <c r="J364" s="108"/>
      <c r="K364" s="108"/>
    </row>
    <row r="365" customFormat="false" ht="15" hidden="false" customHeight="false" outlineLevel="0" collapsed="false">
      <c r="A365" s="299" t="s">
        <v>149</v>
      </c>
      <c r="B365" s="299" t="s">
        <v>427</v>
      </c>
      <c r="C365" s="300" t="s">
        <v>877</v>
      </c>
      <c r="D365" s="299" t="s">
        <v>451</v>
      </c>
      <c r="E365" s="302" t="n">
        <v>9.45</v>
      </c>
      <c r="F365" s="299" t="n">
        <v>278.35</v>
      </c>
      <c r="G365" s="301" t="n">
        <v>2630.4</v>
      </c>
      <c r="H365" s="299" t="n">
        <v>1.31</v>
      </c>
      <c r="I365" s="299" t="n">
        <v>75.6</v>
      </c>
      <c r="J365" s="108"/>
      <c r="K365" s="108"/>
    </row>
    <row r="366" customFormat="false" ht="15" hidden="false" customHeight="false" outlineLevel="0" collapsed="false">
      <c r="A366" s="299" t="n">
        <v>89713</v>
      </c>
      <c r="B366" s="299" t="s">
        <v>431</v>
      </c>
      <c r="C366" s="300" t="s">
        <v>250</v>
      </c>
      <c r="D366" s="299" t="s">
        <v>31</v>
      </c>
      <c r="E366" s="299" t="n">
        <v>60</v>
      </c>
      <c r="F366" s="299" t="n">
        <v>43.77</v>
      </c>
      <c r="G366" s="301" t="n">
        <v>2626.2</v>
      </c>
      <c r="H366" s="299" t="n">
        <v>1.31</v>
      </c>
      <c r="I366" s="299" t="n">
        <v>76.91</v>
      </c>
      <c r="J366" s="108"/>
      <c r="K366" s="108"/>
    </row>
    <row r="367" customFormat="false" ht="15" hidden="false" customHeight="false" outlineLevel="0" collapsed="false">
      <c r="A367" s="299" t="s">
        <v>54</v>
      </c>
      <c r="B367" s="299" t="s">
        <v>427</v>
      </c>
      <c r="C367" s="300" t="s">
        <v>55</v>
      </c>
      <c r="D367" s="299" t="s">
        <v>451</v>
      </c>
      <c r="E367" s="299" t="n">
        <v>44.96</v>
      </c>
      <c r="F367" s="299" t="n">
        <v>52.57</v>
      </c>
      <c r="G367" s="301" t="n">
        <v>2363.54</v>
      </c>
      <c r="H367" s="299" t="n">
        <v>1.18</v>
      </c>
      <c r="I367" s="299" t="n">
        <v>78.08</v>
      </c>
      <c r="J367" s="108"/>
      <c r="K367" s="108"/>
    </row>
    <row r="368" customFormat="false" ht="15" hidden="false" customHeight="false" outlineLevel="0" collapsed="false">
      <c r="A368" s="299" t="n">
        <v>89356</v>
      </c>
      <c r="B368" s="299" t="s">
        <v>431</v>
      </c>
      <c r="C368" s="300" t="s">
        <v>271</v>
      </c>
      <c r="D368" s="299" t="s">
        <v>31</v>
      </c>
      <c r="E368" s="299" t="n">
        <v>96</v>
      </c>
      <c r="F368" s="299" t="n">
        <v>20.99</v>
      </c>
      <c r="G368" s="301" t="n">
        <v>2015.04</v>
      </c>
      <c r="H368" s="299" t="n">
        <v>1</v>
      </c>
      <c r="I368" s="299" t="n">
        <v>79.09</v>
      </c>
      <c r="J368" s="108"/>
      <c r="K368" s="108"/>
    </row>
    <row r="369" customFormat="false" ht="15" hidden="false" customHeight="false" outlineLevel="0" collapsed="false">
      <c r="A369" s="299" t="n">
        <v>87251</v>
      </c>
      <c r="B369" s="299" t="s">
        <v>431</v>
      </c>
      <c r="C369" s="300" t="s">
        <v>140</v>
      </c>
      <c r="D369" s="299" t="s">
        <v>451</v>
      </c>
      <c r="E369" s="299" t="n">
        <v>41.5</v>
      </c>
      <c r="F369" s="299" t="n">
        <v>47.11</v>
      </c>
      <c r="G369" s="301" t="n">
        <v>1955.06</v>
      </c>
      <c r="H369" s="299" t="n">
        <v>0.97</v>
      </c>
      <c r="I369" s="299" t="n">
        <v>80.06</v>
      </c>
      <c r="J369" s="108"/>
      <c r="K369" s="108"/>
    </row>
    <row r="370" customFormat="false" ht="15" hidden="false" customHeight="false" outlineLevel="0" collapsed="false">
      <c r="A370" s="299" t="s">
        <v>284</v>
      </c>
      <c r="B370" s="299" t="s">
        <v>427</v>
      </c>
      <c r="C370" s="300" t="s">
        <v>285</v>
      </c>
      <c r="D370" s="299" t="s">
        <v>31</v>
      </c>
      <c r="E370" s="299" t="n">
        <v>96</v>
      </c>
      <c r="F370" s="299" t="n">
        <v>20</v>
      </c>
      <c r="G370" s="301" t="n">
        <v>1920</v>
      </c>
      <c r="H370" s="299" t="n">
        <v>0.96</v>
      </c>
      <c r="I370" s="299" t="n">
        <v>81.02</v>
      </c>
      <c r="J370" s="108"/>
      <c r="K370" s="108"/>
    </row>
    <row r="371" customFormat="false" ht="15" hidden="false" customHeight="false" outlineLevel="0" collapsed="false">
      <c r="A371" s="299" t="n">
        <v>88489</v>
      </c>
      <c r="B371" s="299" t="s">
        <v>431</v>
      </c>
      <c r="C371" s="300" t="s">
        <v>128</v>
      </c>
      <c r="D371" s="299" t="s">
        <v>451</v>
      </c>
      <c r="E371" s="299" t="n">
        <v>152.55</v>
      </c>
      <c r="F371" s="299" t="n">
        <v>12.37</v>
      </c>
      <c r="G371" s="301" t="n">
        <v>1887.04</v>
      </c>
      <c r="H371" s="299" t="n">
        <v>0.94</v>
      </c>
      <c r="I371" s="299" t="n">
        <v>81.96</v>
      </c>
      <c r="J371" s="108"/>
      <c r="K371" s="108"/>
    </row>
    <row r="372" customFormat="false" ht="15" hidden="false" customHeight="false" outlineLevel="0" collapsed="false">
      <c r="A372" s="299" t="n">
        <v>88423</v>
      </c>
      <c r="B372" s="299" t="s">
        <v>431</v>
      </c>
      <c r="C372" s="300" t="s">
        <v>136</v>
      </c>
      <c r="D372" s="299" t="s">
        <v>451</v>
      </c>
      <c r="E372" s="299" t="n">
        <v>120.89</v>
      </c>
      <c r="F372" s="299" t="n">
        <v>14.37</v>
      </c>
      <c r="G372" s="301" t="n">
        <v>1737.18</v>
      </c>
      <c r="H372" s="299" t="n">
        <v>0.87</v>
      </c>
      <c r="I372" s="299" t="n">
        <v>82.82</v>
      </c>
      <c r="J372" s="108"/>
      <c r="K372" s="108"/>
    </row>
    <row r="373" customFormat="false" ht="15" hidden="false" customHeight="false" outlineLevel="0" collapsed="false">
      <c r="A373" s="299" t="n">
        <v>91926</v>
      </c>
      <c r="B373" s="299" t="s">
        <v>431</v>
      </c>
      <c r="C373" s="300" t="s">
        <v>298</v>
      </c>
      <c r="D373" s="299" t="s">
        <v>31</v>
      </c>
      <c r="E373" s="299" t="n">
        <v>465</v>
      </c>
      <c r="F373" s="299" t="n">
        <v>3.73</v>
      </c>
      <c r="G373" s="301" t="n">
        <v>1734.45</v>
      </c>
      <c r="H373" s="299" t="n">
        <v>0.86</v>
      </c>
      <c r="I373" s="299" t="n">
        <v>83.69</v>
      </c>
      <c r="J373" s="108"/>
      <c r="K373" s="108"/>
    </row>
    <row r="374" customFormat="false" ht="15" hidden="false" customHeight="false" outlineLevel="0" collapsed="false">
      <c r="A374" s="299" t="s">
        <v>198</v>
      </c>
      <c r="B374" s="299" t="s">
        <v>628</v>
      </c>
      <c r="C374" s="300" t="s">
        <v>199</v>
      </c>
      <c r="D374" s="299" t="s">
        <v>8</v>
      </c>
      <c r="E374" s="299" t="n">
        <v>1</v>
      </c>
      <c r="F374" s="301" t="n">
        <v>1364.52</v>
      </c>
      <c r="G374" s="301" t="n">
        <v>1364.52</v>
      </c>
      <c r="H374" s="299" t="n">
        <v>0.68</v>
      </c>
      <c r="I374" s="299" t="n">
        <v>84.37</v>
      </c>
      <c r="J374" s="108"/>
      <c r="K374" s="108"/>
    </row>
    <row r="375" customFormat="false" ht="15" hidden="false" customHeight="false" outlineLevel="0" collapsed="false">
      <c r="A375" s="299" t="n">
        <v>96557</v>
      </c>
      <c r="B375" s="299" t="s">
        <v>431</v>
      </c>
      <c r="C375" s="300" t="s">
        <v>52</v>
      </c>
      <c r="D375" s="299" t="s">
        <v>469</v>
      </c>
      <c r="E375" s="302" t="n">
        <v>2.614</v>
      </c>
      <c r="F375" s="299" t="n">
        <v>512.8</v>
      </c>
      <c r="G375" s="301" t="n">
        <v>1340.45</v>
      </c>
      <c r="H375" s="299" t="n">
        <v>0.67</v>
      </c>
      <c r="I375" s="299" t="n">
        <v>85.03</v>
      </c>
      <c r="J375" s="108"/>
      <c r="K375" s="108"/>
    </row>
    <row r="376" customFormat="false" ht="15" hidden="false" customHeight="false" outlineLevel="0" collapsed="false">
      <c r="A376" s="299" t="s">
        <v>155</v>
      </c>
      <c r="B376" s="299" t="s">
        <v>427</v>
      </c>
      <c r="C376" s="300" t="s">
        <v>156</v>
      </c>
      <c r="D376" s="299" t="s">
        <v>451</v>
      </c>
      <c r="E376" s="299" t="n">
        <v>5.41</v>
      </c>
      <c r="F376" s="299" t="n">
        <v>241.72</v>
      </c>
      <c r="G376" s="301" t="n">
        <v>1307.7</v>
      </c>
      <c r="H376" s="299" t="n">
        <v>0.65</v>
      </c>
      <c r="I376" s="299" t="n">
        <v>85.68</v>
      </c>
      <c r="J376" s="108"/>
      <c r="K376" s="108"/>
    </row>
    <row r="377" customFormat="false" ht="15" hidden="false" customHeight="false" outlineLevel="0" collapsed="false">
      <c r="A377" s="299" t="n">
        <v>98557</v>
      </c>
      <c r="B377" s="299" t="s">
        <v>431</v>
      </c>
      <c r="C377" s="300" t="s">
        <v>57</v>
      </c>
      <c r="D377" s="299" t="s">
        <v>451</v>
      </c>
      <c r="E377" s="299" t="n">
        <v>34.5</v>
      </c>
      <c r="F377" s="299" t="n">
        <v>36.22</v>
      </c>
      <c r="G377" s="301" t="n">
        <v>1249.59</v>
      </c>
      <c r="H377" s="299" t="n">
        <v>0.62</v>
      </c>
      <c r="I377" s="299" t="n">
        <v>86.31</v>
      </c>
      <c r="J377" s="108"/>
      <c r="K377" s="108"/>
    </row>
    <row r="378" customFormat="false" ht="15" hidden="false" customHeight="false" outlineLevel="0" collapsed="false">
      <c r="A378" s="299" t="n">
        <v>93358</v>
      </c>
      <c r="B378" s="299" t="s">
        <v>431</v>
      </c>
      <c r="C378" s="300" t="s">
        <v>45</v>
      </c>
      <c r="D378" s="299" t="s">
        <v>469</v>
      </c>
      <c r="E378" s="299" t="n">
        <v>18.6</v>
      </c>
      <c r="F378" s="299" t="n">
        <v>66.5</v>
      </c>
      <c r="G378" s="301" t="n">
        <v>1236.9</v>
      </c>
      <c r="H378" s="299" t="n">
        <v>0.62</v>
      </c>
      <c r="I378" s="299" t="n">
        <v>86.92</v>
      </c>
      <c r="J378" s="108"/>
      <c r="K378" s="108"/>
    </row>
    <row r="379" customFormat="false" ht="15" hidden="false" customHeight="false" outlineLevel="0" collapsed="false">
      <c r="A379" s="299" t="n">
        <v>89711</v>
      </c>
      <c r="B379" s="299" t="s">
        <v>431</v>
      </c>
      <c r="C379" s="300" t="s">
        <v>203</v>
      </c>
      <c r="D379" s="299" t="s">
        <v>31</v>
      </c>
      <c r="E379" s="299" t="n">
        <v>61.36</v>
      </c>
      <c r="F379" s="299" t="n">
        <v>19.23</v>
      </c>
      <c r="G379" s="301" t="n">
        <v>1179.95</v>
      </c>
      <c r="H379" s="299" t="n">
        <v>0.59</v>
      </c>
      <c r="I379" s="299" t="n">
        <v>87.51</v>
      </c>
      <c r="J379" s="108"/>
      <c r="K379" s="108"/>
    </row>
    <row r="380" customFormat="false" ht="15" hidden="false" customHeight="false" outlineLevel="0" collapsed="false">
      <c r="A380" s="299" t="n">
        <v>93205</v>
      </c>
      <c r="B380" s="299" t="s">
        <v>431</v>
      </c>
      <c r="C380" s="300" t="s">
        <v>349</v>
      </c>
      <c r="D380" s="299" t="s">
        <v>31</v>
      </c>
      <c r="E380" s="299" t="n">
        <v>33.2</v>
      </c>
      <c r="F380" s="299" t="n">
        <v>33.61</v>
      </c>
      <c r="G380" s="301" t="n">
        <v>1115.85</v>
      </c>
      <c r="H380" s="299" t="n">
        <v>0.56</v>
      </c>
      <c r="I380" s="299" t="n">
        <v>88.07</v>
      </c>
      <c r="J380" s="108"/>
      <c r="K380" s="108"/>
    </row>
    <row r="381" customFormat="false" ht="15" hidden="false" customHeight="false" outlineLevel="0" collapsed="false">
      <c r="A381" s="299" t="s">
        <v>322</v>
      </c>
      <c r="B381" s="299" t="s">
        <v>427</v>
      </c>
      <c r="C381" s="300" t="s">
        <v>323</v>
      </c>
      <c r="D381" s="299" t="s">
        <v>451</v>
      </c>
      <c r="E381" s="299" t="n">
        <v>193.56</v>
      </c>
      <c r="F381" s="299" t="n">
        <v>5.69</v>
      </c>
      <c r="G381" s="301" t="n">
        <v>1101.35</v>
      </c>
      <c r="H381" s="299" t="n">
        <v>0.55</v>
      </c>
      <c r="I381" s="299" t="n">
        <v>88.61</v>
      </c>
      <c r="J381" s="108"/>
      <c r="K381" s="108"/>
    </row>
    <row r="382" customFormat="false" ht="15" hidden="false" customHeight="false" outlineLevel="0" collapsed="false">
      <c r="A382" s="299" t="n">
        <v>98504</v>
      </c>
      <c r="B382" s="299" t="s">
        <v>431</v>
      </c>
      <c r="C382" s="300" t="s">
        <v>172</v>
      </c>
      <c r="D382" s="299" t="s">
        <v>451</v>
      </c>
      <c r="E382" s="299" t="n">
        <v>83.77</v>
      </c>
      <c r="F382" s="299" t="n">
        <v>12.45</v>
      </c>
      <c r="G382" s="301" t="n">
        <v>1042.93</v>
      </c>
      <c r="H382" s="299" t="n">
        <v>0.52</v>
      </c>
      <c r="I382" s="299" t="n">
        <v>89.13</v>
      </c>
      <c r="J382" s="108"/>
      <c r="K382" s="108"/>
    </row>
    <row r="383" customFormat="false" ht="15" hidden="false" customHeight="false" outlineLevel="0" collapsed="false">
      <c r="A383" s="299" t="n">
        <v>98680</v>
      </c>
      <c r="B383" s="299" t="s">
        <v>431</v>
      </c>
      <c r="C383" s="300" t="s">
        <v>855</v>
      </c>
      <c r="D383" s="299" t="s">
        <v>451</v>
      </c>
      <c r="E383" s="299" t="n">
        <v>26.38</v>
      </c>
      <c r="F383" s="299" t="n">
        <v>39.01</v>
      </c>
      <c r="G383" s="301" t="n">
        <v>1029.08</v>
      </c>
      <c r="H383" s="299" t="n">
        <v>0.51</v>
      </c>
      <c r="I383" s="299" t="n">
        <v>89.65</v>
      </c>
      <c r="J383" s="108"/>
      <c r="K383" s="108"/>
    </row>
    <row r="384" customFormat="false" ht="15" hidden="false" customHeight="false" outlineLevel="0" collapsed="false">
      <c r="A384" s="299" t="n">
        <v>96545</v>
      </c>
      <c r="B384" s="299" t="s">
        <v>431</v>
      </c>
      <c r="C384" s="300" t="s">
        <v>62</v>
      </c>
      <c r="D384" s="299" t="s">
        <v>60</v>
      </c>
      <c r="E384" s="302" t="n">
        <v>65.136</v>
      </c>
      <c r="F384" s="299" t="n">
        <v>15.58</v>
      </c>
      <c r="G384" s="301" t="n">
        <v>1014.81</v>
      </c>
      <c r="H384" s="299" t="n">
        <v>0.51</v>
      </c>
      <c r="I384" s="299" t="n">
        <v>90.15</v>
      </c>
      <c r="J384" s="108"/>
      <c r="K384" s="108"/>
    </row>
    <row r="385" customFormat="false" ht="15" hidden="false" customHeight="false" outlineLevel="0" collapsed="false">
      <c r="A385" s="299" t="n">
        <v>87879</v>
      </c>
      <c r="B385" s="299" t="s">
        <v>431</v>
      </c>
      <c r="C385" s="300" t="s">
        <v>117</v>
      </c>
      <c r="D385" s="299" t="s">
        <v>451</v>
      </c>
      <c r="E385" s="302" t="n">
        <v>229.32</v>
      </c>
      <c r="F385" s="299" t="n">
        <v>3.59</v>
      </c>
      <c r="G385" s="299" t="n">
        <v>823.25</v>
      </c>
      <c r="H385" s="299" t="n">
        <v>0.41</v>
      </c>
      <c r="I385" s="299" t="n">
        <v>90.56</v>
      </c>
      <c r="J385" s="108"/>
      <c r="K385" s="108"/>
    </row>
    <row r="386" customFormat="false" ht="15" hidden="false" customHeight="false" outlineLevel="0" collapsed="false">
      <c r="A386" s="299" t="n">
        <v>100719</v>
      </c>
      <c r="B386" s="299" t="s">
        <v>431</v>
      </c>
      <c r="C386" s="300" t="s">
        <v>130</v>
      </c>
      <c r="D386" s="299" t="s">
        <v>451</v>
      </c>
      <c r="E386" s="299" t="n">
        <v>87.75</v>
      </c>
      <c r="F386" s="299" t="n">
        <v>9.33</v>
      </c>
      <c r="G386" s="299" t="n">
        <v>818.7</v>
      </c>
      <c r="H386" s="299" t="n">
        <v>0.41</v>
      </c>
      <c r="I386" s="299" t="n">
        <v>90.97</v>
      </c>
      <c r="J386" s="108"/>
      <c r="K386" s="108"/>
    </row>
    <row r="387" customFormat="false" ht="15" hidden="false" customHeight="false" outlineLevel="0" collapsed="false">
      <c r="A387" s="299" t="n">
        <v>88485</v>
      </c>
      <c r="B387" s="299" t="s">
        <v>431</v>
      </c>
      <c r="C387" s="300" t="s">
        <v>126</v>
      </c>
      <c r="D387" s="299" t="s">
        <v>451</v>
      </c>
      <c r="E387" s="299" t="n">
        <v>273.44</v>
      </c>
      <c r="F387" s="299" t="n">
        <v>2.72</v>
      </c>
      <c r="G387" s="299" t="n">
        <v>743.75</v>
      </c>
      <c r="H387" s="299" t="n">
        <v>0.37</v>
      </c>
      <c r="I387" s="299" t="n">
        <v>91.34</v>
      </c>
      <c r="J387" s="108"/>
      <c r="K387" s="108"/>
    </row>
    <row r="388" customFormat="false" ht="15" hidden="false" customHeight="false" outlineLevel="0" collapsed="false">
      <c r="A388" s="299" t="s">
        <v>205</v>
      </c>
      <c r="B388" s="299" t="s">
        <v>427</v>
      </c>
      <c r="C388" s="300" t="s">
        <v>206</v>
      </c>
      <c r="D388" s="299" t="s">
        <v>8</v>
      </c>
      <c r="E388" s="299" t="n">
        <v>1</v>
      </c>
      <c r="F388" s="299" t="n">
        <v>709.25</v>
      </c>
      <c r="G388" s="299" t="n">
        <v>709.25</v>
      </c>
      <c r="H388" s="299" t="n">
        <v>0.35</v>
      </c>
      <c r="I388" s="299" t="n">
        <v>91.69</v>
      </c>
      <c r="J388" s="108"/>
      <c r="K388" s="108"/>
    </row>
    <row r="389" customFormat="false" ht="15" hidden="false" customHeight="false" outlineLevel="0" collapsed="false">
      <c r="A389" s="299" t="n">
        <v>101878</v>
      </c>
      <c r="B389" s="299" t="s">
        <v>431</v>
      </c>
      <c r="C389" s="300" t="s">
        <v>280</v>
      </c>
      <c r="D389" s="299" t="s">
        <v>8</v>
      </c>
      <c r="E389" s="299" t="n">
        <v>1</v>
      </c>
      <c r="F389" s="299" t="n">
        <v>693.94</v>
      </c>
      <c r="G389" s="299" t="n">
        <v>693.94</v>
      </c>
      <c r="H389" s="299" t="n">
        <v>0.35</v>
      </c>
      <c r="I389" s="299" t="n">
        <v>92.04</v>
      </c>
      <c r="J389" s="108"/>
      <c r="K389" s="108"/>
    </row>
    <row r="390" customFormat="false" ht="15" hidden="false" customHeight="false" outlineLevel="0" collapsed="false">
      <c r="A390" s="299" t="n">
        <v>91789</v>
      </c>
      <c r="B390" s="299" t="s">
        <v>431</v>
      </c>
      <c r="C390" s="300" t="s">
        <v>106</v>
      </c>
      <c r="D390" s="299" t="s">
        <v>31</v>
      </c>
      <c r="E390" s="299" t="n">
        <v>13.28</v>
      </c>
      <c r="F390" s="299" t="n">
        <v>51.6</v>
      </c>
      <c r="G390" s="299" t="n">
        <v>685.24</v>
      </c>
      <c r="H390" s="299" t="n">
        <v>0.34</v>
      </c>
      <c r="I390" s="299" t="n">
        <v>92.38</v>
      </c>
      <c r="J390" s="108"/>
      <c r="K390" s="108"/>
    </row>
    <row r="391" customFormat="false" ht="15" hidden="false" customHeight="false" outlineLevel="0" collapsed="false">
      <c r="A391" s="299" t="n">
        <v>103001</v>
      </c>
      <c r="B391" s="299" t="s">
        <v>431</v>
      </c>
      <c r="C391" s="300" t="s">
        <v>216</v>
      </c>
      <c r="D391" s="299" t="s">
        <v>8</v>
      </c>
      <c r="E391" s="299" t="n">
        <v>4</v>
      </c>
      <c r="F391" s="299" t="n">
        <v>168.37</v>
      </c>
      <c r="G391" s="299" t="n">
        <v>673.48</v>
      </c>
      <c r="H391" s="299" t="n">
        <v>0.34</v>
      </c>
      <c r="I391" s="299" t="n">
        <v>92.71</v>
      </c>
      <c r="J391" s="108"/>
      <c r="K391" s="108"/>
    </row>
    <row r="392" customFormat="false" ht="15" hidden="false" customHeight="false" outlineLevel="0" collapsed="false">
      <c r="A392" s="299" t="s">
        <v>289</v>
      </c>
      <c r="B392" s="299" t="s">
        <v>427</v>
      </c>
      <c r="C392" s="300" t="s">
        <v>290</v>
      </c>
      <c r="D392" s="299" t="s">
        <v>8</v>
      </c>
      <c r="E392" s="299" t="n">
        <v>1</v>
      </c>
      <c r="F392" s="299" t="n">
        <v>607.29</v>
      </c>
      <c r="G392" s="299" t="n">
        <v>607.29</v>
      </c>
      <c r="H392" s="299" t="n">
        <v>0.3</v>
      </c>
      <c r="I392" s="299" t="n">
        <v>93.02</v>
      </c>
      <c r="J392" s="108"/>
      <c r="K392" s="108"/>
    </row>
    <row r="393" customFormat="false" ht="15" hidden="false" customHeight="false" outlineLevel="0" collapsed="false">
      <c r="A393" s="299" t="n">
        <v>97607</v>
      </c>
      <c r="B393" s="299" t="s">
        <v>431</v>
      </c>
      <c r="C393" s="300" t="s">
        <v>408</v>
      </c>
      <c r="D393" s="299" t="s">
        <v>8</v>
      </c>
      <c r="E393" s="299" t="n">
        <v>4</v>
      </c>
      <c r="F393" s="299" t="n">
        <v>147.24</v>
      </c>
      <c r="G393" s="299" t="n">
        <v>588.96</v>
      </c>
      <c r="H393" s="299" t="n">
        <v>0.29</v>
      </c>
      <c r="I393" s="299" t="n">
        <v>93.31</v>
      </c>
      <c r="J393" s="108"/>
      <c r="K393" s="108"/>
    </row>
    <row r="394" customFormat="false" ht="15" hidden="false" customHeight="false" outlineLevel="0" collapsed="false">
      <c r="A394" s="299" t="n">
        <v>97629</v>
      </c>
      <c r="B394" s="299" t="s">
        <v>431</v>
      </c>
      <c r="C394" s="300" t="s">
        <v>42</v>
      </c>
      <c r="D394" s="299" t="s">
        <v>469</v>
      </c>
      <c r="E394" s="299" t="n">
        <v>5.65</v>
      </c>
      <c r="F394" s="299" t="n">
        <v>103.42</v>
      </c>
      <c r="G394" s="299" t="n">
        <v>584.32</v>
      </c>
      <c r="H394" s="299" t="n">
        <v>0.29</v>
      </c>
      <c r="I394" s="299" t="n">
        <v>93.6</v>
      </c>
      <c r="J394" s="108"/>
      <c r="K394" s="108"/>
    </row>
    <row r="395" customFormat="false" ht="15" hidden="false" customHeight="false" outlineLevel="0" collapsed="false">
      <c r="A395" s="299" t="n">
        <v>89712</v>
      </c>
      <c r="B395" s="299" t="s">
        <v>431</v>
      </c>
      <c r="C395" s="300" t="s">
        <v>201</v>
      </c>
      <c r="D395" s="299" t="s">
        <v>31</v>
      </c>
      <c r="E395" s="299" t="n">
        <v>19.3</v>
      </c>
      <c r="F395" s="299" t="n">
        <v>28.98</v>
      </c>
      <c r="G395" s="299" t="n">
        <v>559.31</v>
      </c>
      <c r="H395" s="299" t="n">
        <v>0.28</v>
      </c>
      <c r="I395" s="299" t="n">
        <v>93.88</v>
      </c>
      <c r="J395" s="108"/>
      <c r="K395" s="108"/>
    </row>
    <row r="396" customFormat="false" ht="15" hidden="false" customHeight="false" outlineLevel="0" collapsed="false">
      <c r="A396" s="299" t="s">
        <v>218</v>
      </c>
      <c r="B396" s="299" t="s">
        <v>427</v>
      </c>
      <c r="C396" s="300" t="s">
        <v>219</v>
      </c>
      <c r="D396" s="299" t="s">
        <v>8</v>
      </c>
      <c r="E396" s="299" t="n">
        <v>1</v>
      </c>
      <c r="F396" s="299" t="n">
        <v>519.3</v>
      </c>
      <c r="G396" s="299" t="n">
        <v>519.3</v>
      </c>
      <c r="H396" s="299" t="n">
        <v>0.26</v>
      </c>
      <c r="I396" s="299" t="n">
        <v>94.14</v>
      </c>
      <c r="J396" s="108"/>
      <c r="K396" s="108"/>
    </row>
    <row r="397" customFormat="false" ht="15" hidden="false" customHeight="false" outlineLevel="0" collapsed="false">
      <c r="A397" s="299" t="n">
        <v>91924</v>
      </c>
      <c r="B397" s="299" t="s">
        <v>431</v>
      </c>
      <c r="C397" s="300" t="s">
        <v>296</v>
      </c>
      <c r="D397" s="299" t="s">
        <v>31</v>
      </c>
      <c r="E397" s="299" t="n">
        <v>200</v>
      </c>
      <c r="F397" s="299" t="n">
        <v>2.55</v>
      </c>
      <c r="G397" s="299" t="n">
        <v>510</v>
      </c>
      <c r="H397" s="299" t="n">
        <v>0.25</v>
      </c>
      <c r="I397" s="299" t="n">
        <v>94.39</v>
      </c>
      <c r="J397" s="108"/>
      <c r="K397" s="108"/>
    </row>
    <row r="398" customFormat="false" ht="15" hidden="false" customHeight="false" outlineLevel="0" collapsed="false">
      <c r="A398" s="299" t="s">
        <v>49</v>
      </c>
      <c r="B398" s="299" t="s">
        <v>427</v>
      </c>
      <c r="C398" s="300" t="s">
        <v>50</v>
      </c>
      <c r="D398" s="299" t="s">
        <v>451</v>
      </c>
      <c r="E398" s="302" t="n">
        <v>113.95</v>
      </c>
      <c r="F398" s="299" t="n">
        <v>4.12</v>
      </c>
      <c r="G398" s="299" t="n">
        <v>469.47</v>
      </c>
      <c r="H398" s="299" t="n">
        <v>0.23</v>
      </c>
      <c r="I398" s="299" t="n">
        <v>94.63</v>
      </c>
      <c r="J398" s="108"/>
      <c r="K398" s="108"/>
    </row>
    <row r="399" customFormat="false" ht="15" hidden="false" customHeight="false" outlineLevel="0" collapsed="false">
      <c r="A399" s="299" t="s">
        <v>25</v>
      </c>
      <c r="B399" s="299" t="s">
        <v>427</v>
      </c>
      <c r="C399" s="300" t="s">
        <v>26</v>
      </c>
      <c r="D399" s="299" t="s">
        <v>451</v>
      </c>
      <c r="E399" s="299" t="n">
        <v>2.2</v>
      </c>
      <c r="F399" s="299" t="n">
        <v>204.75</v>
      </c>
      <c r="G399" s="299" t="n">
        <v>450.45</v>
      </c>
      <c r="H399" s="299" t="n">
        <v>0.22</v>
      </c>
      <c r="I399" s="299" t="n">
        <v>94.85</v>
      </c>
      <c r="J399" s="108"/>
      <c r="K399" s="108"/>
    </row>
    <row r="400" customFormat="false" ht="15" hidden="false" customHeight="false" outlineLevel="0" collapsed="false">
      <c r="A400" s="299" t="n">
        <v>89998</v>
      </c>
      <c r="B400" s="299" t="s">
        <v>431</v>
      </c>
      <c r="C400" s="300" t="s">
        <v>351</v>
      </c>
      <c r="D400" s="299" t="s">
        <v>60</v>
      </c>
      <c r="E400" s="299" t="n">
        <v>40.9688</v>
      </c>
      <c r="F400" s="299" t="n">
        <v>10.96</v>
      </c>
      <c r="G400" s="299" t="n">
        <v>449.01</v>
      </c>
      <c r="H400" s="299" t="n">
        <v>0.22</v>
      </c>
      <c r="I400" s="299" t="n">
        <v>95.07</v>
      </c>
      <c r="J400" s="108"/>
      <c r="K400" s="108"/>
    </row>
    <row r="401" customFormat="false" ht="15" hidden="false" customHeight="false" outlineLevel="0" collapsed="false">
      <c r="A401" s="299" t="s">
        <v>313</v>
      </c>
      <c r="B401" s="299" t="s">
        <v>628</v>
      </c>
      <c r="C401" s="300" t="s">
        <v>1548</v>
      </c>
      <c r="D401" s="299" t="s">
        <v>8</v>
      </c>
      <c r="E401" s="302" t="n">
        <v>12</v>
      </c>
      <c r="F401" s="299" t="n">
        <v>36.53</v>
      </c>
      <c r="G401" s="299" t="n">
        <v>438.36</v>
      </c>
      <c r="H401" s="299" t="n">
        <v>0.22</v>
      </c>
      <c r="I401" s="299" t="n">
        <v>95.29</v>
      </c>
      <c r="J401" s="108"/>
      <c r="K401" s="108"/>
    </row>
    <row r="402" customFormat="false" ht="15" hidden="false" customHeight="false" outlineLevel="0" collapsed="false">
      <c r="A402" s="299" t="n">
        <v>98520</v>
      </c>
      <c r="B402" s="299" t="s">
        <v>431</v>
      </c>
      <c r="C402" s="300" t="s">
        <v>174</v>
      </c>
      <c r="D402" s="299" t="s">
        <v>451</v>
      </c>
      <c r="E402" s="299" t="n">
        <v>83.77</v>
      </c>
      <c r="F402" s="299" t="n">
        <v>5.23</v>
      </c>
      <c r="G402" s="299" t="n">
        <v>438.11</v>
      </c>
      <c r="H402" s="299" t="n">
        <v>0.22</v>
      </c>
      <c r="I402" s="299" t="n">
        <v>95.51</v>
      </c>
      <c r="J402" s="108"/>
      <c r="K402" s="108"/>
    </row>
    <row r="403" customFormat="false" ht="15" hidden="false" customHeight="false" outlineLevel="0" collapsed="false">
      <c r="A403" s="299" t="n">
        <v>96543</v>
      </c>
      <c r="B403" s="299" t="s">
        <v>431</v>
      </c>
      <c r="C403" s="300" t="s">
        <v>592</v>
      </c>
      <c r="D403" s="299" t="s">
        <v>60</v>
      </c>
      <c r="E403" s="299" t="n">
        <v>23.884</v>
      </c>
      <c r="F403" s="299" t="n">
        <v>17.92</v>
      </c>
      <c r="G403" s="299" t="n">
        <v>428</v>
      </c>
      <c r="H403" s="299" t="n">
        <v>0.21</v>
      </c>
      <c r="I403" s="299" t="n">
        <v>95.72</v>
      </c>
      <c r="J403" s="108"/>
      <c r="K403" s="108"/>
    </row>
    <row r="404" customFormat="false" ht="15" hidden="false" customHeight="false" outlineLevel="0" collapsed="false">
      <c r="A404" s="299" t="n">
        <v>98510</v>
      </c>
      <c r="B404" s="299" t="s">
        <v>431</v>
      </c>
      <c r="C404" s="300" t="s">
        <v>176</v>
      </c>
      <c r="D404" s="299" t="s">
        <v>8</v>
      </c>
      <c r="E404" s="299" t="n">
        <v>6</v>
      </c>
      <c r="F404" s="299" t="n">
        <v>69.1</v>
      </c>
      <c r="G404" s="299" t="n">
        <v>414.6</v>
      </c>
      <c r="H404" s="299" t="n">
        <v>0.21</v>
      </c>
      <c r="I404" s="299" t="n">
        <v>95.93</v>
      </c>
      <c r="J404" s="108"/>
      <c r="K404" s="108"/>
    </row>
    <row r="405" customFormat="false" ht="15" hidden="false" customHeight="false" outlineLevel="0" collapsed="false">
      <c r="A405" s="299" t="n">
        <v>96986</v>
      </c>
      <c r="B405" s="299" t="s">
        <v>431</v>
      </c>
      <c r="C405" s="300" t="s">
        <v>306</v>
      </c>
      <c r="D405" s="299" t="s">
        <v>8</v>
      </c>
      <c r="E405" s="299" t="n">
        <v>3</v>
      </c>
      <c r="F405" s="299" t="n">
        <v>137.49</v>
      </c>
      <c r="G405" s="299" t="n">
        <v>412.47</v>
      </c>
      <c r="H405" s="299" t="n">
        <v>0.21</v>
      </c>
      <c r="I405" s="299" t="n">
        <v>96.13</v>
      </c>
      <c r="J405" s="108"/>
      <c r="K405" s="108"/>
    </row>
    <row r="406" customFormat="false" ht="15" hidden="false" customHeight="false" outlineLevel="0" collapsed="false">
      <c r="A406" s="299" t="s">
        <v>144</v>
      </c>
      <c r="B406" s="299" t="s">
        <v>427</v>
      </c>
      <c r="C406" s="300" t="s">
        <v>145</v>
      </c>
      <c r="D406" s="299" t="s">
        <v>31</v>
      </c>
      <c r="E406" s="299" t="n">
        <v>41.23</v>
      </c>
      <c r="F406" s="299" t="n">
        <v>8.91</v>
      </c>
      <c r="G406" s="299" t="n">
        <v>367.35</v>
      </c>
      <c r="H406" s="299" t="n">
        <v>0.18</v>
      </c>
      <c r="I406" s="299" t="n">
        <v>96.32</v>
      </c>
      <c r="J406" s="108"/>
      <c r="K406" s="108"/>
    </row>
    <row r="407" customFormat="false" ht="15" hidden="false" customHeight="false" outlineLevel="0" collapsed="false">
      <c r="A407" s="299" t="n">
        <v>89362</v>
      </c>
      <c r="B407" s="299" t="s">
        <v>431</v>
      </c>
      <c r="C407" s="300" t="s">
        <v>263</v>
      </c>
      <c r="D407" s="299" t="s">
        <v>8</v>
      </c>
      <c r="E407" s="299" t="n">
        <v>43</v>
      </c>
      <c r="F407" s="299" t="n">
        <v>8.13</v>
      </c>
      <c r="G407" s="299" t="n">
        <v>349.59</v>
      </c>
      <c r="H407" s="299" t="n">
        <v>0.17</v>
      </c>
      <c r="I407" s="299" t="n">
        <v>96.49</v>
      </c>
      <c r="J407" s="108"/>
      <c r="K407" s="108"/>
    </row>
    <row r="408" customFormat="false" ht="15" hidden="false" customHeight="false" outlineLevel="0" collapsed="false">
      <c r="A408" s="299" t="s">
        <v>221</v>
      </c>
      <c r="B408" s="299" t="s">
        <v>427</v>
      </c>
      <c r="C408" s="300" t="s">
        <v>222</v>
      </c>
      <c r="D408" s="299" t="s">
        <v>8</v>
      </c>
      <c r="E408" s="299" t="n">
        <v>2</v>
      </c>
      <c r="F408" s="299" t="n">
        <v>173.74</v>
      </c>
      <c r="G408" s="299" t="n">
        <v>347.48</v>
      </c>
      <c r="H408" s="299" t="n">
        <v>0.17</v>
      </c>
      <c r="I408" s="299" t="n">
        <v>96.66</v>
      </c>
      <c r="J408" s="108"/>
      <c r="K408" s="108"/>
    </row>
    <row r="409" customFormat="false" ht="15" hidden="false" customHeight="false" outlineLevel="0" collapsed="false">
      <c r="A409" s="299" t="s">
        <v>163</v>
      </c>
      <c r="B409" s="299" t="s">
        <v>427</v>
      </c>
      <c r="C409" s="300" t="s">
        <v>164</v>
      </c>
      <c r="D409" s="299" t="s">
        <v>451</v>
      </c>
      <c r="E409" s="299" t="n">
        <v>1.59</v>
      </c>
      <c r="F409" s="299" t="n">
        <v>213.46</v>
      </c>
      <c r="G409" s="299" t="n">
        <v>339.4</v>
      </c>
      <c r="H409" s="299" t="n">
        <v>0.17</v>
      </c>
      <c r="I409" s="299" t="n">
        <v>96.83</v>
      </c>
      <c r="J409" s="108"/>
      <c r="K409" s="108"/>
    </row>
    <row r="410" customFormat="false" ht="15" hidden="false" customHeight="false" outlineLevel="0" collapsed="false">
      <c r="A410" s="299" t="s">
        <v>303</v>
      </c>
      <c r="B410" s="299" t="s">
        <v>628</v>
      </c>
      <c r="C410" s="300" t="s">
        <v>304</v>
      </c>
      <c r="D410" s="299" t="s">
        <v>8</v>
      </c>
      <c r="E410" s="299" t="n">
        <v>9</v>
      </c>
      <c r="F410" s="299" t="n">
        <v>35.76</v>
      </c>
      <c r="G410" s="299" t="n">
        <v>321.84</v>
      </c>
      <c r="H410" s="299" t="n">
        <v>0.16</v>
      </c>
      <c r="I410" s="299" t="n">
        <v>96.99</v>
      </c>
      <c r="J410" s="108"/>
      <c r="K410" s="108"/>
    </row>
    <row r="411" customFormat="false" ht="15" hidden="false" customHeight="false" outlineLevel="0" collapsed="false">
      <c r="A411" s="299" t="s">
        <v>327</v>
      </c>
      <c r="B411" s="299" t="s">
        <v>427</v>
      </c>
      <c r="C411" s="300" t="s">
        <v>328</v>
      </c>
      <c r="D411" s="299" t="s">
        <v>548</v>
      </c>
      <c r="E411" s="299" t="n">
        <v>7</v>
      </c>
      <c r="F411" s="299" t="n">
        <v>44.59</v>
      </c>
      <c r="G411" s="299" t="n">
        <v>312.13</v>
      </c>
      <c r="H411" s="299" t="n">
        <v>0.16</v>
      </c>
      <c r="I411" s="299" t="n">
        <v>97.15</v>
      </c>
      <c r="J411" s="108"/>
      <c r="K411" s="108"/>
    </row>
    <row r="412" customFormat="false" ht="15" hidden="false" customHeight="false" outlineLevel="0" collapsed="false">
      <c r="A412" s="299" t="s">
        <v>101</v>
      </c>
      <c r="B412" s="299" t="s">
        <v>427</v>
      </c>
      <c r="C412" s="300" t="s">
        <v>102</v>
      </c>
      <c r="D412" s="299" t="s">
        <v>31</v>
      </c>
      <c r="E412" s="299" t="n">
        <v>8.98</v>
      </c>
      <c r="F412" s="299" t="n">
        <v>32.86</v>
      </c>
      <c r="G412" s="299" t="n">
        <v>295.08</v>
      </c>
      <c r="H412" s="299" t="n">
        <v>0.15</v>
      </c>
      <c r="I412" s="299" t="n">
        <v>97.3</v>
      </c>
      <c r="J412" s="108"/>
      <c r="K412" s="108"/>
    </row>
    <row r="413" customFormat="false" ht="15" hidden="false" customHeight="false" outlineLevel="0" collapsed="false">
      <c r="A413" s="299" t="s">
        <v>330</v>
      </c>
      <c r="B413" s="299" t="s">
        <v>628</v>
      </c>
      <c r="C413" s="300" t="s">
        <v>331</v>
      </c>
      <c r="D413" s="299" t="s">
        <v>8</v>
      </c>
      <c r="E413" s="299" t="n">
        <v>6</v>
      </c>
      <c r="F413" s="299" t="n">
        <v>48.61</v>
      </c>
      <c r="G413" s="299" t="n">
        <v>291.66</v>
      </c>
      <c r="H413" s="299" t="n">
        <v>0.15</v>
      </c>
      <c r="I413" s="299" t="n">
        <v>97.44</v>
      </c>
      <c r="J413" s="108"/>
      <c r="K413" s="108"/>
    </row>
    <row r="414" customFormat="false" ht="15" hidden="false" customHeight="false" outlineLevel="0" collapsed="false">
      <c r="A414" s="299" t="s">
        <v>33</v>
      </c>
      <c r="B414" s="299" t="s">
        <v>427</v>
      </c>
      <c r="C414" s="300" t="s">
        <v>34</v>
      </c>
      <c r="D414" s="299" t="s">
        <v>451</v>
      </c>
      <c r="E414" s="299" t="n">
        <v>32.73</v>
      </c>
      <c r="F414" s="299" t="n">
        <v>8.38</v>
      </c>
      <c r="G414" s="299" t="n">
        <v>274.27</v>
      </c>
      <c r="H414" s="299" t="n">
        <v>0.14</v>
      </c>
      <c r="I414" s="299" t="n">
        <v>97.58</v>
      </c>
      <c r="J414" s="108"/>
      <c r="K414" s="108"/>
    </row>
    <row r="415" customFormat="false" ht="15" hidden="false" customHeight="false" outlineLevel="0" collapsed="false">
      <c r="A415" s="299" t="s">
        <v>316</v>
      </c>
      <c r="B415" s="299" t="s">
        <v>628</v>
      </c>
      <c r="C415" s="300" t="s">
        <v>317</v>
      </c>
      <c r="D415" s="299" t="s">
        <v>8</v>
      </c>
      <c r="E415" s="299" t="n">
        <v>8</v>
      </c>
      <c r="F415" s="299" t="n">
        <v>34.2</v>
      </c>
      <c r="G415" s="299" t="n">
        <v>273.6</v>
      </c>
      <c r="H415" s="299" t="n">
        <v>0.14</v>
      </c>
      <c r="I415" s="299" t="n">
        <v>97.71</v>
      </c>
      <c r="J415" s="108"/>
      <c r="K415" s="108"/>
    </row>
    <row r="416" customFormat="false" ht="15" hidden="false" customHeight="false" outlineLevel="0" collapsed="false">
      <c r="A416" s="299" t="n">
        <v>89724</v>
      </c>
      <c r="B416" s="299" t="s">
        <v>431</v>
      </c>
      <c r="C416" s="300" t="s">
        <v>238</v>
      </c>
      <c r="D416" s="299" t="s">
        <v>8</v>
      </c>
      <c r="E416" s="299" t="n">
        <v>27</v>
      </c>
      <c r="F416" s="299" t="n">
        <v>10.12</v>
      </c>
      <c r="G416" s="299" t="n">
        <v>273.24</v>
      </c>
      <c r="H416" s="299" t="n">
        <v>0.14</v>
      </c>
      <c r="I416" s="299" t="n">
        <v>97.85</v>
      </c>
      <c r="J416" s="108"/>
      <c r="K416" s="108"/>
    </row>
    <row r="417" customFormat="false" ht="15" hidden="false" customHeight="false" outlineLevel="0" collapsed="false">
      <c r="A417" s="299" t="n">
        <v>86913</v>
      </c>
      <c r="B417" s="299" t="s">
        <v>431</v>
      </c>
      <c r="C417" s="300" t="s">
        <v>196</v>
      </c>
      <c r="D417" s="299" t="s">
        <v>8</v>
      </c>
      <c r="E417" s="299" t="n">
        <v>6</v>
      </c>
      <c r="F417" s="299" t="n">
        <v>45.41</v>
      </c>
      <c r="G417" s="299" t="n">
        <v>272.46</v>
      </c>
      <c r="H417" s="299" t="n">
        <v>0.14</v>
      </c>
      <c r="I417" s="299" t="n">
        <v>97.99</v>
      </c>
      <c r="J417" s="108"/>
      <c r="K417" s="108"/>
    </row>
    <row r="418" customFormat="false" ht="15" hidden="false" customHeight="false" outlineLevel="0" collapsed="false">
      <c r="A418" s="299" t="n">
        <v>93672</v>
      </c>
      <c r="B418" s="299" t="s">
        <v>431</v>
      </c>
      <c r="C418" s="300" t="s">
        <v>282</v>
      </c>
      <c r="D418" s="299" t="s">
        <v>8</v>
      </c>
      <c r="E418" s="299" t="n">
        <v>2</v>
      </c>
      <c r="F418" s="299" t="n">
        <v>135.93</v>
      </c>
      <c r="G418" s="299" t="n">
        <v>271.86</v>
      </c>
      <c r="H418" s="299" t="n">
        <v>0.14</v>
      </c>
      <c r="I418" s="299" t="n">
        <v>98.12</v>
      </c>
      <c r="J418" s="108"/>
      <c r="K418" s="108"/>
    </row>
    <row r="419" customFormat="false" ht="15" hidden="false" customHeight="false" outlineLevel="0" collapsed="false">
      <c r="A419" s="299" t="s">
        <v>66</v>
      </c>
      <c r="B419" s="299" t="s">
        <v>427</v>
      </c>
      <c r="C419" s="300" t="s">
        <v>67</v>
      </c>
      <c r="D419" s="299" t="s">
        <v>451</v>
      </c>
      <c r="E419" s="299" t="n">
        <v>103.5338</v>
      </c>
      <c r="F419" s="299" t="n">
        <v>2.56</v>
      </c>
      <c r="G419" s="299" t="n">
        <v>265.04</v>
      </c>
      <c r="H419" s="299" t="n">
        <v>0.13</v>
      </c>
      <c r="I419" s="299" t="n">
        <v>98.25</v>
      </c>
      <c r="J419" s="108"/>
      <c r="K419" s="108"/>
    </row>
    <row r="420" customFormat="false" ht="15" hidden="false" customHeight="false" outlineLevel="0" collapsed="false">
      <c r="A420" s="299" t="n">
        <v>97667</v>
      </c>
      <c r="B420" s="299" t="s">
        <v>431</v>
      </c>
      <c r="C420" s="300" t="s">
        <v>287</v>
      </c>
      <c r="D420" s="299" t="s">
        <v>31</v>
      </c>
      <c r="E420" s="299" t="n">
        <v>36</v>
      </c>
      <c r="F420" s="299" t="n">
        <v>7.32</v>
      </c>
      <c r="G420" s="299" t="n">
        <v>263.52</v>
      </c>
      <c r="H420" s="299" t="n">
        <v>0.13</v>
      </c>
      <c r="I420" s="299" t="n">
        <v>98.38</v>
      </c>
      <c r="J420" s="108"/>
      <c r="K420" s="108"/>
    </row>
    <row r="421" customFormat="false" ht="15" hidden="false" customHeight="false" outlineLevel="0" collapsed="false">
      <c r="A421" s="299" t="s">
        <v>389</v>
      </c>
      <c r="B421" s="299" t="s">
        <v>628</v>
      </c>
      <c r="C421" s="300" t="s">
        <v>390</v>
      </c>
      <c r="D421" s="299" t="s">
        <v>1465</v>
      </c>
      <c r="E421" s="302" t="n">
        <v>3.6</v>
      </c>
      <c r="F421" s="299" t="n">
        <v>72.94</v>
      </c>
      <c r="G421" s="299" t="n">
        <v>262.58</v>
      </c>
      <c r="H421" s="299" t="n">
        <v>0.13</v>
      </c>
      <c r="I421" s="299" t="n">
        <v>98.52</v>
      </c>
      <c r="J421" s="108"/>
      <c r="K421" s="108"/>
    </row>
    <row r="422" customFormat="false" ht="15" hidden="false" customHeight="false" outlineLevel="0" collapsed="false">
      <c r="A422" s="299" t="n">
        <v>86942</v>
      </c>
      <c r="B422" s="299" t="s">
        <v>431</v>
      </c>
      <c r="C422" s="300" t="s">
        <v>194</v>
      </c>
      <c r="D422" s="299" t="s">
        <v>8</v>
      </c>
      <c r="E422" s="299" t="n">
        <v>1</v>
      </c>
      <c r="F422" s="299" t="n">
        <v>240.34</v>
      </c>
      <c r="G422" s="299" t="n">
        <v>240.34</v>
      </c>
      <c r="H422" s="299" t="n">
        <v>0.12</v>
      </c>
      <c r="I422" s="299" t="n">
        <v>98.64</v>
      </c>
      <c r="J422" s="108"/>
      <c r="K422" s="108"/>
    </row>
    <row r="423" customFormat="false" ht="15" hidden="false" customHeight="false" outlineLevel="0" collapsed="false">
      <c r="A423" s="299" t="s">
        <v>300</v>
      </c>
      <c r="B423" s="299" t="s">
        <v>628</v>
      </c>
      <c r="C423" s="300" t="s">
        <v>301</v>
      </c>
      <c r="D423" s="299" t="s">
        <v>8</v>
      </c>
      <c r="E423" s="299" t="n">
        <v>5</v>
      </c>
      <c r="F423" s="299" t="n">
        <v>40.38</v>
      </c>
      <c r="G423" s="299" t="n">
        <v>201.9</v>
      </c>
      <c r="H423" s="299" t="n">
        <v>0.1</v>
      </c>
      <c r="I423" s="299" t="n">
        <v>98.74</v>
      </c>
      <c r="J423" s="108"/>
      <c r="K423" s="108"/>
    </row>
    <row r="424" customFormat="false" ht="15" hidden="false" customHeight="false" outlineLevel="0" collapsed="false">
      <c r="A424" s="299" t="n">
        <v>89782</v>
      </c>
      <c r="B424" s="299" t="s">
        <v>431</v>
      </c>
      <c r="C424" s="300" t="s">
        <v>232</v>
      </c>
      <c r="D424" s="299" t="s">
        <v>8</v>
      </c>
      <c r="E424" s="299" t="n">
        <v>15</v>
      </c>
      <c r="F424" s="299" t="n">
        <v>11.74</v>
      </c>
      <c r="G424" s="299" t="n">
        <v>176.1</v>
      </c>
      <c r="H424" s="299" t="n">
        <v>0.09</v>
      </c>
      <c r="I424" s="299" t="n">
        <v>98.82</v>
      </c>
      <c r="J424" s="108"/>
      <c r="K424" s="108"/>
    </row>
    <row r="425" customFormat="false" ht="15" hidden="false" customHeight="false" outlineLevel="0" collapsed="false">
      <c r="A425" s="299" t="s">
        <v>182</v>
      </c>
      <c r="B425" s="299" t="s">
        <v>427</v>
      </c>
      <c r="C425" s="300" t="s">
        <v>183</v>
      </c>
      <c r="D425" s="299" t="s">
        <v>548</v>
      </c>
      <c r="E425" s="299" t="n">
        <v>1</v>
      </c>
      <c r="F425" s="299" t="n">
        <v>165.32</v>
      </c>
      <c r="G425" s="299" t="n">
        <v>165.32</v>
      </c>
      <c r="H425" s="299" t="n">
        <v>0.08</v>
      </c>
      <c r="I425" s="299" t="n">
        <v>98.91</v>
      </c>
      <c r="J425" s="108"/>
      <c r="K425" s="108"/>
    </row>
    <row r="426" customFormat="false" ht="15" hidden="false" customHeight="false" outlineLevel="0" collapsed="false">
      <c r="A426" s="299" t="s">
        <v>208</v>
      </c>
      <c r="B426" s="299" t="s">
        <v>427</v>
      </c>
      <c r="C426" s="300" t="s">
        <v>209</v>
      </c>
      <c r="D426" s="299" t="s">
        <v>8</v>
      </c>
      <c r="E426" s="302" t="n">
        <v>7</v>
      </c>
      <c r="F426" s="299" t="n">
        <v>22.78</v>
      </c>
      <c r="G426" s="299" t="n">
        <v>159.46</v>
      </c>
      <c r="H426" s="299" t="n">
        <v>0.08</v>
      </c>
      <c r="I426" s="299" t="n">
        <v>98.98</v>
      </c>
      <c r="J426" s="108"/>
      <c r="K426" s="108"/>
    </row>
    <row r="427" customFormat="false" ht="15" hidden="false" customHeight="false" outlineLevel="0" collapsed="false">
      <c r="A427" s="299" t="n">
        <v>93382</v>
      </c>
      <c r="B427" s="299" t="s">
        <v>431</v>
      </c>
      <c r="C427" s="300" t="s">
        <v>47</v>
      </c>
      <c r="D427" s="299" t="s">
        <v>469</v>
      </c>
      <c r="E427" s="299" t="n">
        <v>5.776</v>
      </c>
      <c r="F427" s="299" t="n">
        <v>27.29</v>
      </c>
      <c r="G427" s="299" t="n">
        <v>157.62</v>
      </c>
      <c r="H427" s="299" t="n">
        <v>0.08</v>
      </c>
      <c r="I427" s="299" t="n">
        <v>99.06</v>
      </c>
      <c r="J427" s="108"/>
      <c r="K427" s="108"/>
    </row>
    <row r="428" customFormat="false" ht="15" hidden="false" customHeight="false" outlineLevel="0" collapsed="false">
      <c r="A428" s="299" t="s">
        <v>186</v>
      </c>
      <c r="B428" s="299" t="s">
        <v>427</v>
      </c>
      <c r="C428" s="300" t="s">
        <v>187</v>
      </c>
      <c r="D428" s="299" t="s">
        <v>548</v>
      </c>
      <c r="E428" s="299" t="n">
        <v>5</v>
      </c>
      <c r="F428" s="299" t="n">
        <v>31.52</v>
      </c>
      <c r="G428" s="299" t="n">
        <v>157.6</v>
      </c>
      <c r="H428" s="299" t="n">
        <v>0.08</v>
      </c>
      <c r="I428" s="299" t="n">
        <v>99.14</v>
      </c>
      <c r="J428" s="108"/>
      <c r="K428" s="108"/>
    </row>
    <row r="429" customFormat="false" ht="15" hidden="false" customHeight="false" outlineLevel="0" collapsed="false">
      <c r="A429" s="299" t="n">
        <v>98111</v>
      </c>
      <c r="B429" s="299" t="s">
        <v>431</v>
      </c>
      <c r="C429" s="300" t="s">
        <v>308</v>
      </c>
      <c r="D429" s="299" t="s">
        <v>8</v>
      </c>
      <c r="E429" s="299" t="n">
        <v>3</v>
      </c>
      <c r="F429" s="299" t="n">
        <v>52.11</v>
      </c>
      <c r="G429" s="299" t="n">
        <v>156.33</v>
      </c>
      <c r="H429" s="299" t="n">
        <v>0.08</v>
      </c>
      <c r="I429" s="299" t="n">
        <v>99.22</v>
      </c>
      <c r="J429" s="108"/>
      <c r="K429" s="108"/>
    </row>
    <row r="430" customFormat="false" ht="15" hidden="false" customHeight="false" outlineLevel="0" collapsed="false">
      <c r="A430" s="299" t="n">
        <v>89774</v>
      </c>
      <c r="B430" s="299" t="s">
        <v>431</v>
      </c>
      <c r="C430" s="300" t="s">
        <v>1209</v>
      </c>
      <c r="D430" s="299" t="s">
        <v>8</v>
      </c>
      <c r="E430" s="299" t="n">
        <v>10</v>
      </c>
      <c r="F430" s="299" t="n">
        <v>15.19</v>
      </c>
      <c r="G430" s="299" t="n">
        <v>151.9</v>
      </c>
      <c r="H430" s="299" t="n">
        <v>0.08</v>
      </c>
      <c r="I430" s="299" t="n">
        <v>99.3</v>
      </c>
      <c r="J430" s="108"/>
      <c r="K430" s="108"/>
    </row>
    <row r="431" customFormat="false" ht="15" hidden="false" customHeight="false" outlineLevel="0" collapsed="false">
      <c r="A431" s="299" t="n">
        <v>89806</v>
      </c>
      <c r="B431" s="299" t="s">
        <v>431</v>
      </c>
      <c r="C431" s="300" t="s">
        <v>254</v>
      </c>
      <c r="D431" s="299" t="s">
        <v>8</v>
      </c>
      <c r="E431" s="299" t="n">
        <v>8</v>
      </c>
      <c r="F431" s="299" t="n">
        <v>15.59</v>
      </c>
      <c r="G431" s="299" t="n">
        <v>124.72</v>
      </c>
      <c r="H431" s="299" t="n">
        <v>0.06</v>
      </c>
      <c r="I431" s="299" t="n">
        <v>99.36</v>
      </c>
      <c r="J431" s="108"/>
      <c r="K431" s="108"/>
    </row>
    <row r="432" customFormat="false" ht="15" hidden="false" customHeight="false" outlineLevel="0" collapsed="false">
      <c r="A432" s="299" t="s">
        <v>310</v>
      </c>
      <c r="B432" s="299" t="s">
        <v>427</v>
      </c>
      <c r="C432" s="300" t="s">
        <v>311</v>
      </c>
      <c r="D432" s="299" t="s">
        <v>31</v>
      </c>
      <c r="E432" s="299" t="n">
        <v>10</v>
      </c>
      <c r="F432" s="299" t="n">
        <v>11.45</v>
      </c>
      <c r="G432" s="299" t="n">
        <v>114.5</v>
      </c>
      <c r="H432" s="299" t="n">
        <v>0.06</v>
      </c>
      <c r="I432" s="299" t="n">
        <v>99.41</v>
      </c>
      <c r="J432" s="108"/>
      <c r="K432" s="108"/>
    </row>
    <row r="433" customFormat="false" ht="15" hidden="false" customHeight="false" outlineLevel="0" collapsed="false">
      <c r="A433" s="299" t="n">
        <v>90373</v>
      </c>
      <c r="B433" s="299" t="s">
        <v>431</v>
      </c>
      <c r="C433" s="300" t="s">
        <v>258</v>
      </c>
      <c r="D433" s="299" t="s">
        <v>8</v>
      </c>
      <c r="E433" s="302" t="n">
        <v>7</v>
      </c>
      <c r="F433" s="299" t="n">
        <v>16.07</v>
      </c>
      <c r="G433" s="299" t="n">
        <v>112.49</v>
      </c>
      <c r="H433" s="299" t="n">
        <v>0.06</v>
      </c>
      <c r="I433" s="299" t="n">
        <v>99.47</v>
      </c>
      <c r="J433" s="108"/>
      <c r="K433" s="108"/>
    </row>
    <row r="434" customFormat="false" ht="15" hidden="false" customHeight="false" outlineLevel="0" collapsed="false">
      <c r="A434" s="299" t="n">
        <v>94492</v>
      </c>
      <c r="B434" s="299" t="s">
        <v>431</v>
      </c>
      <c r="C434" s="300" t="s">
        <v>248</v>
      </c>
      <c r="D434" s="299" t="s">
        <v>8</v>
      </c>
      <c r="E434" s="299" t="n">
        <v>2</v>
      </c>
      <c r="F434" s="299" t="n">
        <v>54.89</v>
      </c>
      <c r="G434" s="299" t="n">
        <v>109.78</v>
      </c>
      <c r="H434" s="299" t="n">
        <v>0.05</v>
      </c>
      <c r="I434" s="299" t="n">
        <v>99.53</v>
      </c>
      <c r="J434" s="108"/>
      <c r="K434" s="108"/>
    </row>
    <row r="435" customFormat="false" ht="15" hidden="false" customHeight="false" outlineLevel="0" collapsed="false">
      <c r="A435" s="299" t="n">
        <v>89987</v>
      </c>
      <c r="B435" s="299" t="s">
        <v>431</v>
      </c>
      <c r="C435" s="300" t="s">
        <v>260</v>
      </c>
      <c r="D435" s="299" t="s">
        <v>8</v>
      </c>
      <c r="E435" s="299" t="n">
        <v>1</v>
      </c>
      <c r="F435" s="299" t="n">
        <v>105.29</v>
      </c>
      <c r="G435" s="299" t="n">
        <v>105.29</v>
      </c>
      <c r="H435" s="299" t="n">
        <v>0.05</v>
      </c>
      <c r="I435" s="299" t="n">
        <v>99.58</v>
      </c>
      <c r="J435" s="108"/>
      <c r="K435" s="108"/>
    </row>
    <row r="436" customFormat="false" ht="15" hidden="false" customHeight="false" outlineLevel="0" collapsed="false">
      <c r="A436" s="299" t="n">
        <v>89726</v>
      </c>
      <c r="B436" s="299" t="s">
        <v>431</v>
      </c>
      <c r="C436" s="300" t="s">
        <v>234</v>
      </c>
      <c r="D436" s="299" t="s">
        <v>8</v>
      </c>
      <c r="E436" s="299" t="n">
        <v>15</v>
      </c>
      <c r="F436" s="299" t="n">
        <v>6.87</v>
      </c>
      <c r="G436" s="299" t="n">
        <v>103.05</v>
      </c>
      <c r="H436" s="299" t="n">
        <v>0.05</v>
      </c>
      <c r="I436" s="299" t="n">
        <v>99.63</v>
      </c>
      <c r="J436" s="108"/>
      <c r="K436" s="108"/>
    </row>
    <row r="437" customFormat="false" ht="15" hidden="false" customHeight="false" outlineLevel="0" collapsed="false">
      <c r="A437" s="299" t="n">
        <v>93653</v>
      </c>
      <c r="B437" s="299" t="s">
        <v>431</v>
      </c>
      <c r="C437" s="300" t="s">
        <v>292</v>
      </c>
      <c r="D437" s="299" t="s">
        <v>8</v>
      </c>
      <c r="E437" s="299" t="n">
        <v>5</v>
      </c>
      <c r="F437" s="299" t="n">
        <v>18.7</v>
      </c>
      <c r="G437" s="299" t="n">
        <v>93.5</v>
      </c>
      <c r="H437" s="299" t="n">
        <v>0.05</v>
      </c>
      <c r="I437" s="299" t="n">
        <v>99.68</v>
      </c>
      <c r="J437" s="108"/>
      <c r="K437" s="108"/>
    </row>
    <row r="438" customFormat="false" ht="15" hidden="false" customHeight="false" outlineLevel="0" collapsed="false">
      <c r="A438" s="299" t="n">
        <v>97647</v>
      </c>
      <c r="B438" s="299" t="s">
        <v>431</v>
      </c>
      <c r="C438" s="300" t="s">
        <v>85</v>
      </c>
      <c r="D438" s="299" t="s">
        <v>451</v>
      </c>
      <c r="E438" s="299" t="n">
        <v>33.25</v>
      </c>
      <c r="F438" s="299" t="n">
        <v>2.74</v>
      </c>
      <c r="G438" s="299" t="n">
        <v>91.1</v>
      </c>
      <c r="H438" s="299" t="n">
        <v>0.05</v>
      </c>
      <c r="I438" s="299" t="n">
        <v>99.72</v>
      </c>
      <c r="J438" s="108"/>
      <c r="K438" s="108"/>
    </row>
    <row r="439" customFormat="false" ht="15" hidden="false" customHeight="false" outlineLevel="0" collapsed="false">
      <c r="A439" s="299" t="n">
        <v>89395</v>
      </c>
      <c r="B439" s="299" t="s">
        <v>431</v>
      </c>
      <c r="C439" s="300" t="s">
        <v>265</v>
      </c>
      <c r="D439" s="299" t="s">
        <v>8</v>
      </c>
      <c r="E439" s="299" t="n">
        <v>7</v>
      </c>
      <c r="F439" s="299" t="n">
        <v>11.42</v>
      </c>
      <c r="G439" s="299" t="n">
        <v>79.94</v>
      </c>
      <c r="H439" s="299" t="n">
        <v>0.04</v>
      </c>
      <c r="I439" s="299" t="n">
        <v>99.76</v>
      </c>
      <c r="J439" s="108"/>
      <c r="K439" s="108"/>
    </row>
    <row r="440" customFormat="false" ht="15" hidden="false" customHeight="false" outlineLevel="0" collapsed="false">
      <c r="A440" s="299" t="n">
        <v>89784</v>
      </c>
      <c r="B440" s="299" t="s">
        <v>431</v>
      </c>
      <c r="C440" s="300" t="s">
        <v>230</v>
      </c>
      <c r="D440" s="299" t="s">
        <v>8</v>
      </c>
      <c r="E440" s="299" t="n">
        <v>3</v>
      </c>
      <c r="F440" s="299" t="n">
        <v>19.95</v>
      </c>
      <c r="G440" s="299" t="n">
        <v>59.85</v>
      </c>
      <c r="H440" s="299" t="n">
        <v>0.03</v>
      </c>
      <c r="I440" s="299" t="n">
        <v>99.79</v>
      </c>
      <c r="J440" s="108"/>
      <c r="K440" s="108"/>
    </row>
    <row r="441" customFormat="false" ht="15" hidden="false" customHeight="false" outlineLevel="0" collapsed="false">
      <c r="A441" s="299" t="s">
        <v>227</v>
      </c>
      <c r="B441" s="299" t="s">
        <v>427</v>
      </c>
      <c r="C441" s="300" t="s">
        <v>228</v>
      </c>
      <c r="D441" s="299" t="s">
        <v>548</v>
      </c>
      <c r="E441" s="299" t="n">
        <v>1</v>
      </c>
      <c r="F441" s="299" t="n">
        <v>56.49</v>
      </c>
      <c r="G441" s="299" t="n">
        <v>56.49</v>
      </c>
      <c r="H441" s="299" t="n">
        <v>0.03</v>
      </c>
      <c r="I441" s="299" t="n">
        <v>99.82</v>
      </c>
      <c r="J441" s="108"/>
      <c r="K441" s="108"/>
    </row>
    <row r="442" customFormat="false" ht="15" hidden="false" customHeight="false" outlineLevel="0" collapsed="false">
      <c r="A442" s="299" t="s">
        <v>224</v>
      </c>
      <c r="B442" s="299" t="s">
        <v>427</v>
      </c>
      <c r="C442" s="300" t="s">
        <v>225</v>
      </c>
      <c r="D442" s="299" t="s">
        <v>548</v>
      </c>
      <c r="E442" s="299" t="n">
        <v>1</v>
      </c>
      <c r="F442" s="299" t="n">
        <v>54.59</v>
      </c>
      <c r="G442" s="299" t="n">
        <v>54.59</v>
      </c>
      <c r="H442" s="299" t="n">
        <v>0.03</v>
      </c>
      <c r="I442" s="299" t="n">
        <v>99.85</v>
      </c>
      <c r="J442" s="108"/>
      <c r="K442" s="108"/>
    </row>
    <row r="443" customFormat="false" ht="15" hidden="false" customHeight="false" outlineLevel="0" collapsed="false">
      <c r="A443" s="299" t="n">
        <v>89424</v>
      </c>
      <c r="B443" s="299" t="s">
        <v>431</v>
      </c>
      <c r="C443" s="300" t="s">
        <v>1252</v>
      </c>
      <c r="D443" s="299" t="s">
        <v>8</v>
      </c>
      <c r="E443" s="299" t="n">
        <v>11</v>
      </c>
      <c r="F443" s="299" t="n">
        <v>4.52</v>
      </c>
      <c r="G443" s="299" t="n">
        <v>49.72</v>
      </c>
      <c r="H443" s="299" t="n">
        <v>0.02</v>
      </c>
      <c r="I443" s="299" t="n">
        <v>99.87</v>
      </c>
      <c r="J443" s="108"/>
      <c r="K443" s="108"/>
    </row>
    <row r="444" customFormat="false" ht="15" hidden="false" customHeight="false" outlineLevel="0" collapsed="false">
      <c r="A444" s="299" t="n">
        <v>89813</v>
      </c>
      <c r="B444" s="299" t="s">
        <v>431</v>
      </c>
      <c r="C444" s="300" t="s">
        <v>1194</v>
      </c>
      <c r="D444" s="299" t="s">
        <v>8</v>
      </c>
      <c r="E444" s="299" t="n">
        <v>7</v>
      </c>
      <c r="F444" s="299" t="n">
        <v>6.92</v>
      </c>
      <c r="G444" s="299" t="n">
        <v>48.44</v>
      </c>
      <c r="H444" s="299" t="n">
        <v>0.02</v>
      </c>
      <c r="I444" s="299" t="n">
        <v>99.89</v>
      </c>
      <c r="J444" s="108"/>
      <c r="K444" s="108"/>
    </row>
    <row r="445" customFormat="false" ht="15" hidden="false" customHeight="false" outlineLevel="0" collapsed="false">
      <c r="A445" s="299" t="n">
        <v>89707</v>
      </c>
      <c r="B445" s="299" t="s">
        <v>431</v>
      </c>
      <c r="C445" s="300" t="s">
        <v>214</v>
      </c>
      <c r="D445" s="299" t="s">
        <v>8</v>
      </c>
      <c r="E445" s="299" t="n">
        <v>1</v>
      </c>
      <c r="F445" s="299" t="n">
        <v>38.03</v>
      </c>
      <c r="G445" s="299" t="n">
        <v>38.03</v>
      </c>
      <c r="H445" s="299" t="n">
        <v>0.02</v>
      </c>
      <c r="I445" s="299" t="n">
        <v>99.91</v>
      </c>
      <c r="J445" s="108"/>
      <c r="K445" s="108"/>
    </row>
    <row r="446" customFormat="false" ht="15" hidden="false" customHeight="false" outlineLevel="0" collapsed="false">
      <c r="A446" s="299" t="n">
        <v>89827</v>
      </c>
      <c r="B446" s="299" t="s">
        <v>431</v>
      </c>
      <c r="C446" s="300" t="s">
        <v>242</v>
      </c>
      <c r="D446" s="299" t="s">
        <v>8</v>
      </c>
      <c r="E446" s="299" t="n">
        <v>2</v>
      </c>
      <c r="F446" s="299" t="n">
        <v>17.68</v>
      </c>
      <c r="G446" s="299" t="n">
        <v>35.36</v>
      </c>
      <c r="H446" s="299" t="n">
        <v>0.02</v>
      </c>
      <c r="I446" s="299" t="n">
        <v>99.93</v>
      </c>
      <c r="J446" s="108"/>
      <c r="K446" s="108"/>
    </row>
    <row r="447" customFormat="false" ht="15" hidden="false" customHeight="false" outlineLevel="0" collapsed="false">
      <c r="A447" s="299" t="n">
        <v>89752</v>
      </c>
      <c r="B447" s="299" t="s">
        <v>431</v>
      </c>
      <c r="C447" s="300" t="s">
        <v>1189</v>
      </c>
      <c r="D447" s="299" t="s">
        <v>8</v>
      </c>
      <c r="E447" s="299" t="n">
        <v>5</v>
      </c>
      <c r="F447" s="299" t="n">
        <v>5.97</v>
      </c>
      <c r="G447" s="299" t="n">
        <v>29.85</v>
      </c>
      <c r="H447" s="299" t="n">
        <v>0.01</v>
      </c>
      <c r="I447" s="299" t="n">
        <v>99.95</v>
      </c>
      <c r="J447" s="108"/>
      <c r="K447" s="108"/>
    </row>
    <row r="448" customFormat="false" ht="15" hidden="false" customHeight="false" outlineLevel="0" collapsed="false">
      <c r="A448" s="299" t="n">
        <v>89801</v>
      </c>
      <c r="B448" s="299" t="s">
        <v>431</v>
      </c>
      <c r="C448" s="300" t="s">
        <v>240</v>
      </c>
      <c r="D448" s="299" t="s">
        <v>8</v>
      </c>
      <c r="E448" s="299" t="n">
        <v>4</v>
      </c>
      <c r="F448" s="299" t="n">
        <v>6.85</v>
      </c>
      <c r="G448" s="299" t="n">
        <v>27.4</v>
      </c>
      <c r="H448" s="299" t="n">
        <v>0.01</v>
      </c>
      <c r="I448" s="299" t="n">
        <v>99.96</v>
      </c>
      <c r="J448" s="108"/>
      <c r="K448" s="108"/>
    </row>
    <row r="449" customFormat="false" ht="15" hidden="false" customHeight="false" outlineLevel="0" collapsed="false">
      <c r="A449" s="299" t="n">
        <v>89396</v>
      </c>
      <c r="B449" s="299" t="s">
        <v>431</v>
      </c>
      <c r="C449" s="300" t="s">
        <v>267</v>
      </c>
      <c r="D449" s="299" t="s">
        <v>8</v>
      </c>
      <c r="E449" s="299" t="n">
        <v>1</v>
      </c>
      <c r="F449" s="299" t="n">
        <v>22.57</v>
      </c>
      <c r="G449" s="299" t="n">
        <v>22.57</v>
      </c>
      <c r="H449" s="299" t="n">
        <v>0.01</v>
      </c>
      <c r="I449" s="299" t="n">
        <v>99.97</v>
      </c>
      <c r="J449" s="108"/>
      <c r="K449" s="108"/>
    </row>
    <row r="450" customFormat="false" ht="15" hidden="false" customHeight="false" outlineLevel="0" collapsed="false">
      <c r="A450" s="299" t="n">
        <v>93655</v>
      </c>
      <c r="B450" s="299" t="s">
        <v>431</v>
      </c>
      <c r="C450" s="300" t="s">
        <v>294</v>
      </c>
      <c r="D450" s="299" t="s">
        <v>8</v>
      </c>
      <c r="E450" s="299" t="n">
        <v>1</v>
      </c>
      <c r="F450" s="299" t="n">
        <v>20.28</v>
      </c>
      <c r="G450" s="299" t="n">
        <v>20.28</v>
      </c>
      <c r="H450" s="299" t="n">
        <v>0.01</v>
      </c>
      <c r="I450" s="299" t="n">
        <v>99.98</v>
      </c>
      <c r="J450" s="108"/>
      <c r="K450" s="108"/>
    </row>
    <row r="451" customFormat="false" ht="15" hidden="false" customHeight="false" outlineLevel="0" collapsed="false">
      <c r="A451" s="299" t="s">
        <v>211</v>
      </c>
      <c r="B451" s="299" t="s">
        <v>427</v>
      </c>
      <c r="C451" s="300" t="s">
        <v>1102</v>
      </c>
      <c r="D451" s="299" t="s">
        <v>548</v>
      </c>
      <c r="E451" s="299" t="n">
        <v>2</v>
      </c>
      <c r="F451" s="299" t="n">
        <v>7.09</v>
      </c>
      <c r="G451" s="299" t="n">
        <v>14.18</v>
      </c>
      <c r="H451" s="299" t="n">
        <v>0.01</v>
      </c>
      <c r="I451" s="299" t="n">
        <v>99.99</v>
      </c>
      <c r="J451" s="108"/>
      <c r="K451" s="108"/>
    </row>
    <row r="452" customFormat="false" ht="15" hidden="false" customHeight="false" outlineLevel="0" collapsed="false">
      <c r="A452" s="299" t="n">
        <v>89383</v>
      </c>
      <c r="B452" s="299" t="s">
        <v>431</v>
      </c>
      <c r="C452" s="300" t="s">
        <v>269</v>
      </c>
      <c r="D452" s="299" t="s">
        <v>8</v>
      </c>
      <c r="E452" s="299" t="n">
        <v>2</v>
      </c>
      <c r="F452" s="299" t="n">
        <v>6.32</v>
      </c>
      <c r="G452" s="299" t="n">
        <v>12.64</v>
      </c>
      <c r="H452" s="299" t="n">
        <v>0.01</v>
      </c>
      <c r="I452" s="299" t="n">
        <v>99.99</v>
      </c>
      <c r="J452" s="108"/>
      <c r="K452" s="108"/>
    </row>
    <row r="453" customFormat="false" ht="15" hidden="false" customHeight="false" outlineLevel="0" collapsed="false">
      <c r="A453" s="299" t="n">
        <v>89732</v>
      </c>
      <c r="B453" s="299" t="s">
        <v>431</v>
      </c>
      <c r="C453" s="300" t="s">
        <v>236</v>
      </c>
      <c r="D453" s="299" t="s">
        <v>8</v>
      </c>
      <c r="E453" s="299" t="n">
        <v>1</v>
      </c>
      <c r="F453" s="299" t="n">
        <v>11.27</v>
      </c>
      <c r="G453" s="299" t="n">
        <v>11.27</v>
      </c>
      <c r="H453" s="299" t="n">
        <v>0.01</v>
      </c>
      <c r="I453" s="299" t="n">
        <v>100</v>
      </c>
      <c r="J453" s="108"/>
      <c r="K453" s="108"/>
    </row>
    <row r="454" customFormat="false" ht="15" hidden="false" customHeight="false" outlineLevel="0" collapsed="false">
      <c r="A454" s="299" t="s">
        <v>14</v>
      </c>
      <c r="B454" s="299" t="s">
        <v>427</v>
      </c>
      <c r="C454" s="300" t="s">
        <v>15</v>
      </c>
      <c r="D454" s="299" t="s">
        <v>16</v>
      </c>
      <c r="E454" s="302" t="n">
        <v>0.005</v>
      </c>
      <c r="F454" s="299" t="n">
        <v>0</v>
      </c>
      <c r="G454" s="299" t="n">
        <v>0</v>
      </c>
      <c r="H454" s="299" t="n">
        <v>0</v>
      </c>
      <c r="I454" s="299" t="n">
        <v>100</v>
      </c>
      <c r="J454" s="108"/>
      <c r="K454" s="108"/>
    </row>
  </sheetData>
  <mergeCells count="16">
    <mergeCell ref="A1:I1"/>
    <mergeCell ref="J1:K1"/>
    <mergeCell ref="A2:I2"/>
    <mergeCell ref="J2:K2"/>
    <mergeCell ref="A3:A4"/>
    <mergeCell ref="B3:B4"/>
    <mergeCell ref="C3:C4"/>
    <mergeCell ref="D3:D4"/>
    <mergeCell ref="G3:H3"/>
    <mergeCell ref="I3:I4"/>
    <mergeCell ref="J3:J4"/>
    <mergeCell ref="K3:K4"/>
    <mergeCell ref="A345:G345"/>
    <mergeCell ref="H345:I345"/>
    <mergeCell ref="A346:G346"/>
    <mergeCell ref="H346:I346"/>
  </mergeCells>
  <printOptions headings="false" gridLines="true" gridLinesSet="true" horizontalCentered="true" verticalCentered="false"/>
  <pageMargins left="0.7" right="0.7" top="0.75" bottom="0.75" header="0.511805555555555" footer="0.511805555555555"/>
  <pageSetup paperSize="9" scale="100" firstPageNumber="0" fitToWidth="1" fitToHeight="0" pageOrder="overThenDown"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F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2" min="1" style="0" width="14.1734693877551"/>
    <col collapsed="false" hidden="false" max="3" min="3" style="0" width="20.3826530612245"/>
    <col collapsed="false" hidden="false" max="4" min="4" style="0" width="17.280612244898"/>
    <col collapsed="false" hidden="false" max="1025" min="5" style="0" width="14.1734693877551"/>
  </cols>
  <sheetData>
    <row r="1" customFormat="false" ht="15" hidden="false" customHeight="false" outlineLevel="0" collapsed="false">
      <c r="A1" s="303" t="s">
        <v>1915</v>
      </c>
      <c r="B1" s="303"/>
      <c r="C1" s="303"/>
      <c r="D1" s="303"/>
      <c r="E1" s="303"/>
      <c r="F1" s="303"/>
    </row>
    <row r="2" customFormat="false" ht="15" hidden="false" customHeight="false" outlineLevel="0" collapsed="false">
      <c r="A2" s="304" t="s">
        <v>1916</v>
      </c>
      <c r="B2" s="304"/>
      <c r="C2" s="304"/>
      <c r="D2" s="304"/>
      <c r="E2" s="304"/>
      <c r="F2" s="304"/>
    </row>
    <row r="3" customFormat="false" ht="15" hidden="false" customHeight="false" outlineLevel="0" collapsed="false">
      <c r="A3" s="305" t="s">
        <v>1028</v>
      </c>
      <c r="B3" s="305"/>
      <c r="C3" s="305"/>
      <c r="D3" s="305"/>
      <c r="E3" s="305"/>
      <c r="F3" s="305"/>
    </row>
    <row r="4" customFormat="false" ht="16.5" hidden="false" customHeight="true" outlineLevel="0" collapsed="false">
      <c r="A4" s="306" t="s">
        <v>6</v>
      </c>
      <c r="B4" s="307" t="s">
        <v>1917</v>
      </c>
      <c r="C4" s="307" t="s">
        <v>1918</v>
      </c>
      <c r="D4" s="308" t="s">
        <v>1919</v>
      </c>
      <c r="E4" s="308" t="s">
        <v>1920</v>
      </c>
      <c r="F4" s="308" t="s">
        <v>11</v>
      </c>
    </row>
    <row r="5" customFormat="false" ht="15" hidden="false" customHeight="true" outlineLevel="0" collapsed="false">
      <c r="A5" s="309" t="s">
        <v>1921</v>
      </c>
      <c r="B5" s="310" t="s">
        <v>1922</v>
      </c>
      <c r="C5" s="310" t="s">
        <v>1923</v>
      </c>
      <c r="D5" s="311" t="s">
        <v>1924</v>
      </c>
      <c r="E5" s="311" t="s">
        <v>1925</v>
      </c>
      <c r="F5" s="311" t="s">
        <v>1926</v>
      </c>
    </row>
    <row r="6" customFormat="false" ht="15" hidden="false" customHeight="false" outlineLevel="0" collapsed="false">
      <c r="A6" s="309"/>
      <c r="B6" s="310" t="s">
        <v>1927</v>
      </c>
      <c r="C6" s="310" t="s">
        <v>1928</v>
      </c>
      <c r="D6" s="311" t="s">
        <v>1929</v>
      </c>
      <c r="E6" s="311" t="s">
        <v>1930</v>
      </c>
      <c r="F6" s="311" t="s">
        <v>1931</v>
      </c>
    </row>
    <row r="7" customFormat="false" ht="15" hidden="false" customHeight="false" outlineLevel="0" collapsed="false">
      <c r="A7" s="309"/>
      <c r="B7" s="310" t="s">
        <v>1932</v>
      </c>
      <c r="C7" s="310" t="s">
        <v>1933</v>
      </c>
      <c r="D7" s="310" t="s">
        <v>1934</v>
      </c>
      <c r="E7" s="310" t="s">
        <v>1935</v>
      </c>
      <c r="F7" s="311" t="s">
        <v>1936</v>
      </c>
    </row>
    <row r="8" customFormat="false" ht="15" hidden="false" customHeight="false" outlineLevel="0" collapsed="false">
      <c r="A8" s="309"/>
      <c r="B8" s="312" t="s">
        <v>1937</v>
      </c>
      <c r="C8" s="312"/>
      <c r="D8" s="312"/>
      <c r="E8" s="312"/>
      <c r="F8" s="307" t="s">
        <v>1938</v>
      </c>
    </row>
    <row r="9" customFormat="false" ht="15" hidden="false" customHeight="false" outlineLevel="0" collapsed="false">
      <c r="A9" s="313"/>
      <c r="B9" s="313"/>
      <c r="C9" s="313"/>
      <c r="D9" s="313"/>
      <c r="E9" s="313"/>
      <c r="F9" s="66"/>
    </row>
    <row r="10" customFormat="false" ht="15" hidden="false" customHeight="false" outlineLevel="0" collapsed="false">
      <c r="A10" s="305" t="s">
        <v>1412</v>
      </c>
      <c r="B10" s="305"/>
      <c r="C10" s="305"/>
      <c r="D10" s="305"/>
      <c r="E10" s="305"/>
      <c r="F10" s="305"/>
    </row>
    <row r="11" customFormat="false" ht="15" hidden="false" customHeight="false" outlineLevel="0" collapsed="false">
      <c r="A11" s="306" t="s">
        <v>6</v>
      </c>
      <c r="B11" s="307" t="s">
        <v>1917</v>
      </c>
      <c r="C11" s="307" t="s">
        <v>1918</v>
      </c>
      <c r="D11" s="308" t="s">
        <v>1919</v>
      </c>
      <c r="E11" s="308" t="s">
        <v>1920</v>
      </c>
      <c r="F11" s="308" t="s">
        <v>11</v>
      </c>
    </row>
    <row r="12" customFormat="false" ht="15" hidden="false" customHeight="true" outlineLevel="0" collapsed="false">
      <c r="A12" s="309" t="s">
        <v>1939</v>
      </c>
      <c r="B12" s="310" t="s">
        <v>1922</v>
      </c>
      <c r="C12" s="310" t="s">
        <v>1940</v>
      </c>
      <c r="D12" s="311" t="s">
        <v>1941</v>
      </c>
      <c r="E12" s="311" t="s">
        <v>1942</v>
      </c>
      <c r="F12" s="311" t="s">
        <v>1943</v>
      </c>
    </row>
    <row r="13" customFormat="false" ht="15" hidden="false" customHeight="false" outlineLevel="0" collapsed="false">
      <c r="A13" s="309"/>
      <c r="B13" s="310" t="s">
        <v>1927</v>
      </c>
      <c r="C13" s="310" t="s">
        <v>1944</v>
      </c>
      <c r="D13" s="310" t="s">
        <v>1945</v>
      </c>
      <c r="E13" s="310" t="s">
        <v>1946</v>
      </c>
      <c r="F13" s="311" t="s">
        <v>1947</v>
      </c>
    </row>
    <row r="14" customFormat="false" ht="15" hidden="false" customHeight="false" outlineLevel="0" collapsed="false">
      <c r="A14" s="309"/>
      <c r="B14" s="310" t="s">
        <v>1932</v>
      </c>
      <c r="C14" s="310" t="s">
        <v>1948</v>
      </c>
      <c r="D14" s="310" t="s">
        <v>1949</v>
      </c>
      <c r="E14" s="310" t="s">
        <v>1950</v>
      </c>
      <c r="F14" s="310" t="s">
        <v>1951</v>
      </c>
    </row>
    <row r="15" customFormat="false" ht="15" hidden="false" customHeight="false" outlineLevel="0" collapsed="false">
      <c r="A15" s="309"/>
      <c r="B15" s="312" t="s">
        <v>1937</v>
      </c>
      <c r="C15" s="312"/>
      <c r="D15" s="312"/>
      <c r="E15" s="312"/>
      <c r="F15" s="307" t="s">
        <v>1952</v>
      </c>
    </row>
  </sheetData>
  <mergeCells count="8">
    <mergeCell ref="A1:F1"/>
    <mergeCell ref="A2:F2"/>
    <mergeCell ref="A3:F3"/>
    <mergeCell ref="A5:A8"/>
    <mergeCell ref="B8:E8"/>
    <mergeCell ref="A10:F10"/>
    <mergeCell ref="A12:A15"/>
    <mergeCell ref="B15:E15"/>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LibreOffice/5.1.5.2$Windows_x86 LibreOffice_project/7a864d8825610a8c07cfc3bc01dd4fce6a9447e5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2009-06-21T20:50:24Z</dcterms:created>
  <dc:creator>VICENTE ROCHA</dc:creator>
  <dc:description/>
  <dc:language>pt-BR</dc:language>
  <cp:lastModifiedBy/>
  <dcterms:modified xsi:type="dcterms:W3CDTF">2022-06-14T09:44:53Z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1046-11.2.0.9684</vt:lpwstr>
  </property>
</Properties>
</file>